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evi\NDC Dropbox\mapdata\Westminster 2021\kit\"/>
    </mc:Choice>
  </mc:AlternateContent>
  <xr:revisionPtr revIDLastSave="0" documentId="8_{315112B0-EBF5-4428-9E43-53177BA6A875}" xr6:coauthVersionLast="47" xr6:coauthVersionMax="47" xr10:uidLastSave="{00000000-0000-0000-0000-000000000000}"/>
  <bookViews>
    <workbookView xWindow="3465" yWindow="3465" windowWidth="21600" windowHeight="11160" xr2:uid="{00000000-000D-0000-FFFF-FFFF00000000}"/>
  </bookViews>
  <sheets>
    <sheet name="Instructions" sheetId="4" r:id="rId1"/>
    <sheet name="Assignments" sheetId="1" r:id="rId2"/>
    <sheet name="Results 4 district" sheetId="2" r:id="rId3"/>
    <sheet name="Results 5 district" sheetId="5" r:id="rId4"/>
  </sheets>
  <definedNames>
    <definedName name="Pop_Units">Assignments!$B$6:$H$6</definedName>
    <definedName name="_xlnm.Print_Area" localSheetId="1">Assignments!$B$5:$T$112</definedName>
    <definedName name="_xlnm.Print_Titles" localSheetId="1">Assignments!$6:$6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5" l="1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G8" i="5"/>
  <c r="N3" i="1" s="1"/>
  <c r="F8" i="5"/>
  <c r="K3" i="1" s="1"/>
  <c r="M7" i="5"/>
  <c r="C14" i="5"/>
  <c r="D14" i="5"/>
  <c r="E14" i="5"/>
  <c r="C15" i="5"/>
  <c r="D15" i="5"/>
  <c r="E15" i="5"/>
  <c r="C16" i="5"/>
  <c r="D16" i="5"/>
  <c r="E16" i="5"/>
  <c r="C17" i="5"/>
  <c r="D17" i="5"/>
  <c r="E17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E13" i="5"/>
  <c r="D13" i="5"/>
  <c r="C13" i="5"/>
  <c r="E12" i="5"/>
  <c r="D12" i="5"/>
  <c r="C12" i="5"/>
  <c r="E11" i="5"/>
  <c r="D11" i="5"/>
  <c r="C11" i="5"/>
  <c r="E10" i="5"/>
  <c r="D10" i="5"/>
  <c r="C10" i="5"/>
  <c r="E8" i="5"/>
  <c r="H3" i="1" s="1"/>
  <c r="D8" i="5"/>
  <c r="E3" i="1" s="1"/>
  <c r="C8" i="5"/>
  <c r="B3" i="1" s="1"/>
  <c r="N7" i="5"/>
  <c r="L7" i="5"/>
  <c r="K7" i="5"/>
  <c r="J7" i="5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7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M20" i="5" l="1"/>
  <c r="N15" i="5"/>
  <c r="N26" i="5"/>
  <c r="M25" i="5"/>
  <c r="K26" i="5"/>
  <c r="L26" i="5"/>
  <c r="J21" i="5"/>
  <c r="L25" i="5"/>
  <c r="K17" i="5"/>
  <c r="J26" i="5"/>
  <c r="J10" i="5"/>
  <c r="M21" i="5"/>
  <c r="J13" i="5"/>
  <c r="N16" i="5"/>
  <c r="N17" i="5"/>
  <c r="N18" i="5"/>
  <c r="M26" i="5"/>
  <c r="J17" i="5"/>
  <c r="K25" i="5"/>
  <c r="J22" i="5"/>
  <c r="L10" i="5"/>
  <c r="K16" i="5"/>
  <c r="L13" i="5"/>
  <c r="J16" i="5"/>
  <c r="K18" i="5"/>
  <c r="J18" i="5"/>
  <c r="L11" i="5"/>
  <c r="J15" i="5"/>
  <c r="M16" i="5"/>
  <c r="K10" i="5"/>
  <c r="N25" i="5"/>
  <c r="K24" i="5"/>
  <c r="L18" i="5"/>
  <c r="L15" i="5"/>
  <c r="M22" i="5"/>
  <c r="J11" i="5"/>
  <c r="K15" i="5"/>
  <c r="M24" i="5"/>
  <c r="L17" i="5"/>
  <c r="L12" i="5"/>
  <c r="M15" i="5"/>
  <c r="K20" i="5"/>
  <c r="L16" i="5"/>
  <c r="M17" i="5"/>
  <c r="N11" i="5"/>
  <c r="N24" i="5"/>
  <c r="M18" i="5"/>
  <c r="M11" i="5"/>
  <c r="N13" i="5"/>
  <c r="N10" i="5"/>
  <c r="N12" i="5"/>
  <c r="M13" i="5"/>
  <c r="M10" i="5"/>
  <c r="M12" i="5"/>
  <c r="L24" i="5"/>
  <c r="J24" i="5"/>
  <c r="N20" i="5"/>
  <c r="L20" i="5"/>
  <c r="J12" i="5"/>
  <c r="J20" i="5"/>
  <c r="J25" i="5"/>
  <c r="K11" i="5"/>
  <c r="L22" i="5"/>
  <c r="N21" i="5"/>
  <c r="L21" i="5"/>
  <c r="K22" i="5"/>
  <c r="K21" i="5"/>
  <c r="N22" i="5"/>
  <c r="K12" i="5"/>
  <c r="K13" i="5"/>
  <c r="F26" i="2" l="1"/>
  <c r="E26" i="2"/>
  <c r="D26" i="2"/>
  <c r="C26" i="2"/>
  <c r="F25" i="2"/>
  <c r="E25" i="2"/>
  <c r="D25" i="2"/>
  <c r="C25" i="2"/>
  <c r="F24" i="2"/>
  <c r="E24" i="2"/>
  <c r="D24" i="2"/>
  <c r="C24" i="2"/>
  <c r="F23" i="2"/>
  <c r="E23" i="2"/>
  <c r="D23" i="2"/>
  <c r="C23" i="2"/>
  <c r="F22" i="2"/>
  <c r="E22" i="2"/>
  <c r="D22" i="2"/>
  <c r="C22" i="2"/>
  <c r="F21" i="2"/>
  <c r="E21" i="2"/>
  <c r="D21" i="2"/>
  <c r="C21" i="2"/>
  <c r="F20" i="2"/>
  <c r="E20" i="2"/>
  <c r="D20" i="2"/>
  <c r="C20" i="2"/>
  <c r="F19" i="2"/>
  <c r="E19" i="2"/>
  <c r="D19" i="2"/>
  <c r="C19" i="2"/>
  <c r="F18" i="2"/>
  <c r="E18" i="2"/>
  <c r="D18" i="2"/>
  <c r="C18" i="2"/>
  <c r="F17" i="2"/>
  <c r="E17" i="2"/>
  <c r="D17" i="2"/>
  <c r="C17" i="2"/>
  <c r="F16" i="2"/>
  <c r="E16" i="2"/>
  <c r="D16" i="2"/>
  <c r="C16" i="2"/>
  <c r="F15" i="2"/>
  <c r="E15" i="2"/>
  <c r="D15" i="2"/>
  <c r="C15" i="2"/>
  <c r="F14" i="2"/>
  <c r="E14" i="2"/>
  <c r="D14" i="2"/>
  <c r="C14" i="2"/>
  <c r="F13" i="2"/>
  <c r="E13" i="2"/>
  <c r="D13" i="2"/>
  <c r="C13" i="2"/>
  <c r="F12" i="2"/>
  <c r="E12" i="2"/>
  <c r="D12" i="2"/>
  <c r="C12" i="2"/>
  <c r="F11" i="2"/>
  <c r="E11" i="2"/>
  <c r="D11" i="2"/>
  <c r="C11" i="2"/>
  <c r="F10" i="2"/>
  <c r="E10" i="2"/>
  <c r="D10" i="2"/>
  <c r="C10" i="2"/>
  <c r="F8" i="2"/>
  <c r="E8" i="2"/>
  <c r="D8" i="2"/>
  <c r="C8" i="2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Q114" i="1"/>
  <c r="R114" i="1"/>
  <c r="S114" i="1"/>
  <c r="H21" i="2" l="1"/>
  <c r="G21" i="2" s="1"/>
  <c r="I21" i="5"/>
  <c r="H20" i="2"/>
  <c r="G20" i="2" s="1"/>
  <c r="I20" i="5"/>
  <c r="H18" i="2"/>
  <c r="G18" i="2" s="1"/>
  <c r="I18" i="5"/>
  <c r="H17" i="2"/>
  <c r="G17" i="2" s="1"/>
  <c r="I17" i="5"/>
  <c r="H16" i="2"/>
  <c r="G16" i="2" s="1"/>
  <c r="I16" i="5"/>
  <c r="H15" i="2"/>
  <c r="G15" i="2" s="1"/>
  <c r="I15" i="5"/>
  <c r="H14" i="2"/>
  <c r="G14" i="2" s="1"/>
  <c r="I14" i="5"/>
  <c r="H14" i="5" s="1"/>
  <c r="H13" i="2"/>
  <c r="G13" i="2" s="1"/>
  <c r="I13" i="5"/>
  <c r="H25" i="2"/>
  <c r="G25" i="2" s="1"/>
  <c r="I25" i="5"/>
  <c r="H12" i="2"/>
  <c r="G12" i="2" s="1"/>
  <c r="I12" i="5"/>
  <c r="H24" i="2"/>
  <c r="G24" i="2" s="1"/>
  <c r="I24" i="5"/>
  <c r="H11" i="2"/>
  <c r="G11" i="2" s="1"/>
  <c r="I11" i="5"/>
  <c r="H19" i="2"/>
  <c r="G19" i="2" s="1"/>
  <c r="I19" i="5"/>
  <c r="H19" i="5" s="1"/>
  <c r="H10" i="2"/>
  <c r="G10" i="2" s="1"/>
  <c r="I10" i="5"/>
  <c r="H23" i="2"/>
  <c r="G23" i="2" s="1"/>
  <c r="I23" i="5"/>
  <c r="H23" i="5" s="1"/>
  <c r="H8" i="2"/>
  <c r="G1" i="2" s="1"/>
  <c r="I8" i="5"/>
  <c r="T114" i="1"/>
  <c r="P114" i="1"/>
  <c r="G8" i="2" l="1"/>
  <c r="M10" i="2" s="1"/>
  <c r="P15" i="5"/>
  <c r="H15" i="5"/>
  <c r="H26" i="2"/>
  <c r="G26" i="2" s="1"/>
  <c r="I26" i="5"/>
  <c r="P24" i="5"/>
  <c r="H24" i="5"/>
  <c r="P16" i="5"/>
  <c r="H16" i="5"/>
  <c r="H12" i="5"/>
  <c r="P12" i="5"/>
  <c r="P17" i="5"/>
  <c r="H17" i="5"/>
  <c r="P18" i="5"/>
  <c r="H18" i="5"/>
  <c r="G1" i="5"/>
  <c r="H8" i="5"/>
  <c r="H10" i="5"/>
  <c r="P10" i="5"/>
  <c r="P13" i="5"/>
  <c r="H13" i="5"/>
  <c r="P20" i="5"/>
  <c r="H20" i="5"/>
  <c r="H22" i="2"/>
  <c r="G22" i="2" s="1"/>
  <c r="I22" i="5"/>
  <c r="P25" i="5"/>
  <c r="H25" i="5"/>
  <c r="P21" i="5"/>
  <c r="H21" i="5"/>
  <c r="H11" i="5"/>
  <c r="P11" i="5"/>
  <c r="K7" i="2"/>
  <c r="L7" i="2"/>
  <c r="O11" i="5" l="1"/>
  <c r="O20" i="5"/>
  <c r="O10" i="5"/>
  <c r="O12" i="5"/>
  <c r="O13" i="5"/>
  <c r="O17" i="5"/>
  <c r="O24" i="5"/>
  <c r="O21" i="5"/>
  <c r="O16" i="5"/>
  <c r="O25" i="5"/>
  <c r="O18" i="5"/>
  <c r="P22" i="5"/>
  <c r="H22" i="5"/>
  <c r="O22" i="5" s="1"/>
  <c r="P26" i="5"/>
  <c r="H26" i="5"/>
  <c r="O26" i="5" s="1"/>
  <c r="D9" i="5"/>
  <c r="K9" i="5" s="1"/>
  <c r="E9" i="5"/>
  <c r="L9" i="5" s="1"/>
  <c r="F9" i="5"/>
  <c r="M9" i="5" s="1"/>
  <c r="G9" i="5"/>
  <c r="N9" i="5" s="1"/>
  <c r="C9" i="5"/>
  <c r="O15" i="5"/>
  <c r="H2" i="1"/>
  <c r="K2" i="1"/>
  <c r="L22" i="2"/>
  <c r="K16" i="2"/>
  <c r="K18" i="2"/>
  <c r="K15" i="2"/>
  <c r="K22" i="2"/>
  <c r="K26" i="2"/>
  <c r="L18" i="2"/>
  <c r="L15" i="2"/>
  <c r="L26" i="2"/>
  <c r="K20" i="2"/>
  <c r="L17" i="2"/>
  <c r="K17" i="2"/>
  <c r="K21" i="2"/>
  <c r="K25" i="2"/>
  <c r="L21" i="2"/>
  <c r="L20" i="2"/>
  <c r="L24" i="2"/>
  <c r="L16" i="2"/>
  <c r="L25" i="2"/>
  <c r="K24" i="2"/>
  <c r="L13" i="2"/>
  <c r="K10" i="2"/>
  <c r="L10" i="2"/>
  <c r="L12" i="2"/>
  <c r="K12" i="2"/>
  <c r="K13" i="2"/>
  <c r="K11" i="2"/>
  <c r="L11" i="2"/>
  <c r="O3" i="1" l="1"/>
  <c r="L3" i="1"/>
  <c r="I3" i="1"/>
  <c r="F3" i="1"/>
  <c r="C3" i="1"/>
  <c r="J9" i="5"/>
  <c r="I9" i="5"/>
  <c r="P9" i="5" s="1"/>
  <c r="E9" i="2"/>
  <c r="F9" i="2"/>
  <c r="J7" i="2"/>
  <c r="I7" i="2"/>
  <c r="L9" i="2" l="1"/>
  <c r="L2" i="1"/>
  <c r="K9" i="2"/>
  <c r="I2" i="1"/>
  <c r="N17" i="2"/>
  <c r="I17" i="2" l="1"/>
  <c r="J12" i="2"/>
  <c r="I12" i="2"/>
  <c r="J17" i="2"/>
  <c r="N22" i="2"/>
  <c r="N26" i="2"/>
  <c r="N25" i="2"/>
  <c r="N24" i="2"/>
  <c r="N18" i="2"/>
  <c r="N16" i="2"/>
  <c r="N15" i="2"/>
  <c r="N10" i="2" l="1"/>
  <c r="N12" i="2"/>
  <c r="J10" i="2"/>
  <c r="I10" i="2"/>
  <c r="N20" i="2"/>
  <c r="N21" i="2"/>
  <c r="J16" i="2"/>
  <c r="I20" i="2"/>
  <c r="J11" i="2"/>
  <c r="J20" i="2"/>
  <c r="I15" i="2"/>
  <c r="I13" i="2"/>
  <c r="I18" i="2"/>
  <c r="I11" i="2"/>
  <c r="I16" i="2"/>
  <c r="I25" i="2"/>
  <c r="I24" i="2"/>
  <c r="J18" i="2"/>
  <c r="I21" i="2"/>
  <c r="J22" i="2"/>
  <c r="B2" i="1"/>
  <c r="J13" i="2"/>
  <c r="I22" i="2"/>
  <c r="E2" i="1"/>
  <c r="J26" i="2"/>
  <c r="J21" i="2"/>
  <c r="N11" i="2"/>
  <c r="N13" i="2"/>
  <c r="J25" i="2"/>
  <c r="J24" i="2"/>
  <c r="I26" i="2"/>
  <c r="J15" i="2"/>
  <c r="M12" i="2" l="1"/>
  <c r="M17" i="2"/>
  <c r="M18" i="2"/>
  <c r="M22" i="2"/>
  <c r="M13" i="2"/>
  <c r="M16" i="2"/>
  <c r="C9" i="2"/>
  <c r="D9" i="2"/>
  <c r="M21" i="2"/>
  <c r="M24" i="2"/>
  <c r="M15" i="2"/>
  <c r="M26" i="2"/>
  <c r="M20" i="2"/>
  <c r="M11" i="2"/>
  <c r="M25" i="2"/>
  <c r="H9" i="2" l="1"/>
  <c r="N9" i="2" s="1"/>
  <c r="F2" i="1"/>
  <c r="J9" i="2"/>
  <c r="I9" i="2"/>
  <c r="C2" i="1"/>
</calcChain>
</file>

<file path=xl/sharedStrings.xml><?xml version="1.0" encoding="utf-8"?>
<sst xmlns="http://schemas.openxmlformats.org/spreadsheetml/2006/main" count="125" uniqueCount="62">
  <si>
    <t>Hướng Dẫn Cách Sử Dụng</t>
  </si>
  <si>
    <t>Quý vị có thể sử dụng dữ liệu trong trang "Assignments" bằng một trong hai cách:</t>
  </si>
  <si>
    <t>1) Sử dụng như là tài liệu tham khảo để xác định dữ liệu cho các đơn vị dân số thêm số liệu bằng tay.</t>
  </si>
  <si>
    <t xml:space="preserve"> - HOẶC -</t>
  </si>
  <si>
    <t>Có sẵn cả hai kết quả bốn và năm khu.</t>
  </si>
  <si>
    <t>Lưu ý:</t>
  </si>
  <si>
    <t>Các trang tính sẽ bị khóa để tránh sai sót hoặc vô tình làm thay đổi dữ liệu.</t>
  </si>
  <si>
    <t xml:space="preserve">Quý vị chỉ có thể ghi dữ liệu vào những ô </t>
  </si>
  <si>
    <t>màu vàng</t>
  </si>
  <si>
    <t>.</t>
  </si>
  <si>
    <t>Nộp:</t>
  </si>
  <si>
    <t xml:space="preserve">Khi quý vị hoàn tất, hãy email file này cho districts@westminster-ca.gov </t>
  </si>
  <si>
    <t>Tham Khảo Nhanh: Tổng Dân Số &amp; Mức Chênh Lệch Lý Tưởng so với khu</t>
  </si>
  <si>
    <t>Khu</t>
  </si>
  <si>
    <t>Dân Số</t>
  </si>
  <si>
    <t>Tổng Dân Số</t>
  </si>
  <si>
    <t>Số Công Dân Trong Lứa Tuổi Đi Bầu</t>
  </si>
  <si>
    <t>Ghi Danh Tháng Mười Một 2020</t>
  </si>
  <si>
    <t>Cử Tri Tháng Mười Một 2020</t>
  </si>
  <si>
    <t>(1-4   hoặc 5)</t>
  </si>
  <si>
    <t>Đơn Vị</t>
  </si>
  <si>
    <t>Tổng Dân Số</t>
  </si>
  <si>
    <t>Tây Ban Nha</t>
  </si>
  <si>
    <t>NH Da Trắng</t>
  </si>
  <si>
    <t>NH Da Đen</t>
  </si>
  <si>
    <t>NH Á Châu</t>
  </si>
  <si>
    <t xml:space="preserve"> tổng</t>
  </si>
  <si>
    <t xml:space="preserve"> Tây Ban Nha</t>
  </si>
  <si>
    <t xml:space="preserve"> NH Da Trắng</t>
  </si>
  <si>
    <t xml:space="preserve"> NH Á Châu</t>
  </si>
  <si>
    <t xml:space="preserve"> mỹ la tinh</t>
  </si>
  <si>
    <t xml:space="preserve"> á châu</t>
  </si>
  <si>
    <t>khác</t>
  </si>
  <si>
    <t>Tổng Số Chỉ Định theo Khu</t>
  </si>
  <si>
    <t>Dân số lý tưởng:</t>
  </si>
  <si>
    <t>Tài Liệu Công Cộng của Thành Phố Westminster 2021</t>
  </si>
  <si>
    <t>ghi tên quý vị vào đây</t>
  </si>
  <si>
    <t>Đếm</t>
  </si>
  <si>
    <t>Tỷ lệ</t>
  </si>
  <si>
    <t>Nhóm</t>
  </si>
  <si>
    <t>Loại</t>
  </si>
  <si>
    <t>Không chỉ định</t>
  </si>
  <si>
    <t>Tổng cộng</t>
  </si>
  <si>
    <t>Mức Chênh Lệch Lý Tưởng</t>
  </si>
  <si>
    <t>Tổng Số CVAP</t>
  </si>
  <si>
    <t>Tổng Số Ghi Danh</t>
  </si>
  <si>
    <t>Mỹ La Tinh</t>
  </si>
  <si>
    <t>Mỹ Gốc Á</t>
  </si>
  <si>
    <t>Khác</t>
  </si>
  <si>
    <t>Tổng Số Cử Tri</t>
  </si>
  <si>
    <t>Nhận Xét của Người Nộp kế hoạch:</t>
  </si>
  <si>
    <t>Tôi nghĩ rằng bản đồ này hợp lý vì . . . .</t>
  </si>
  <si>
    <t>Thành Phố Westminster 2021 Tài Liệu Công Cộng</t>
  </si>
  <si>
    <t>D1:</t>
  </si>
  <si>
    <t>D2:</t>
  </si>
  <si>
    <t>D3:</t>
  </si>
  <si>
    <t>D4:</t>
  </si>
  <si>
    <t>D5:</t>
  </si>
  <si>
    <t>Percentages</t>
  </si>
  <si>
    <t xml:space="preserve">2) Trong trang "Assignments", ghi vào số khu (1, 2, 3, 4 hoặc 5) nơi mà quý vị muốn chỉ </t>
  </si>
  <si>
    <t xml:space="preserve">định một đơn vị dân số nhất định. Sau đó, kiểm tra kết quả chỉ định của quý vị ở trang "Results", </t>
  </si>
  <si>
    <t xml:space="preserve">trang này sẽ tự động cập nhật khi quý vị thực hiện từng chỉ định.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</si>
</sst>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Font="1" applyBorder="1" applyAlignment="1">
      <alignment horizontal="center" vertical="center"/>
    </xf>
    <xf numFmtId="9" fontId="6" fillId="0" borderId="3" xfId="2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0" fontId="9" fillId="0" borderId="22" xfId="0" applyFont="1" applyBorder="1" applyProtection="1">
      <protection locked="0"/>
    </xf>
    <xf numFmtId="0" fontId="9" fillId="0" borderId="17" xfId="0" applyFont="1" applyBorder="1" applyProtection="1">
      <protection locked="0"/>
    </xf>
    <xf numFmtId="0" fontId="9" fillId="0" borderId="18" xfId="0" applyFont="1" applyBorder="1" applyProtection="1">
      <protection locked="0"/>
    </xf>
    <xf numFmtId="164" fontId="13" fillId="0" borderId="0" xfId="1" applyNumberFormat="1" applyFont="1" applyAlignment="1">
      <alignment horizontal="center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0" fontId="9" fillId="0" borderId="22" xfId="0" applyFont="1" applyBorder="1" applyAlignment="1" applyProtection="1">
      <protection locked="0"/>
    </xf>
    <xf numFmtId="0" fontId="9" fillId="0" borderId="17" xfId="0" applyFont="1" applyBorder="1" applyAlignment="1" applyProtection="1">
      <protection locked="0"/>
    </xf>
    <xf numFmtId="0" fontId="9" fillId="0" borderId="18" xfId="0" applyFont="1" applyBorder="1" applyAlignment="1" applyProtection="1">
      <protection locked="0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 wrapText="1"/>
    </xf>
    <xf numFmtId="3" fontId="5" fillId="0" borderId="23" xfId="1" quotePrefix="1" applyNumberFormat="1" applyFont="1" applyBorder="1" applyAlignment="1">
      <alignment horizontal="center" vertical="top" wrapText="1"/>
    </xf>
    <xf numFmtId="3" fontId="5" fillId="0" borderId="23" xfId="1" applyNumberFormat="1" applyFont="1" applyBorder="1" applyAlignment="1">
      <alignment horizontal="center" wrapText="1"/>
    </xf>
    <xf numFmtId="3" fontId="5" fillId="0" borderId="23" xfId="1" quotePrefix="1" applyNumberFormat="1" applyFont="1" applyBorder="1" applyAlignment="1">
      <alignment horizontal="center" wrapText="1"/>
    </xf>
    <xf numFmtId="3" fontId="5" fillId="0" borderId="23" xfId="1" quotePrefix="1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"/>
  <sheetViews>
    <sheetView tabSelected="1" workbookViewId="0">
      <selection activeCell="K32" sqref="K32"/>
    </sheetView>
  </sheetViews>
  <sheetFormatPr defaultColWidth="9.140625" defaultRowHeight="15" x14ac:dyDescent="0.2"/>
  <cols>
    <col min="1" max="1" width="9.140625" style="2"/>
    <col min="2" max="2" width="6.7109375" style="2" customWidth="1"/>
    <col min="3" max="5" width="9.140625" style="2"/>
    <col min="6" max="6" width="11.7109375" style="2" customWidth="1"/>
    <col min="7" max="16384" width="9.140625" style="2"/>
  </cols>
  <sheetData>
    <row r="1" spans="1:8" ht="15.75" x14ac:dyDescent="0.25">
      <c r="A1" s="1" t="s">
        <v>0</v>
      </c>
    </row>
    <row r="3" spans="1:8" x14ac:dyDescent="0.2">
      <c r="A3" s="2" t="s">
        <v>1</v>
      </c>
    </row>
    <row r="5" spans="1:8" x14ac:dyDescent="0.2">
      <c r="A5" s="2" t="s">
        <v>2</v>
      </c>
    </row>
    <row r="6" spans="1:8" x14ac:dyDescent="0.2">
      <c r="A6" s="2" t="s">
        <v>3</v>
      </c>
    </row>
    <row r="7" spans="1:8" x14ac:dyDescent="0.2">
      <c r="A7" s="2" t="s">
        <v>59</v>
      </c>
    </row>
    <row r="8" spans="1:8" x14ac:dyDescent="0.2">
      <c r="C8" s="2" t="s">
        <v>60</v>
      </c>
    </row>
    <row r="9" spans="1:8" x14ac:dyDescent="0.2">
      <c r="C9" s="2" t="s">
        <v>61</v>
      </c>
    </row>
    <row r="10" spans="1:8" x14ac:dyDescent="0.2">
      <c r="C10" s="2" t="s">
        <v>4</v>
      </c>
    </row>
    <row r="12" spans="1:8" ht="15.75" x14ac:dyDescent="0.25">
      <c r="A12" s="1" t="s">
        <v>5</v>
      </c>
      <c r="B12" s="2" t="s">
        <v>6</v>
      </c>
    </row>
    <row r="13" spans="1:8" x14ac:dyDescent="0.2">
      <c r="B13" s="2" t="s">
        <v>7</v>
      </c>
      <c r="G13" s="3" t="s">
        <v>8</v>
      </c>
      <c r="H13" s="2" t="s">
        <v>9</v>
      </c>
    </row>
    <row r="15" spans="1:8" ht="15.75" x14ac:dyDescent="0.25">
      <c r="A15" s="1" t="s">
        <v>10</v>
      </c>
    </row>
    <row r="16" spans="1:8" x14ac:dyDescent="0.2">
      <c r="B16" s="2" t="s">
        <v>11</v>
      </c>
    </row>
  </sheetData>
  <sheetProtection selectLockedCells="1" selectUnlockedCells="1"/>
  <phoneticPr fontId="2" type="noConversion"/>
  <pageMargins left="0.75" right="0.75" top="1" bottom="1" header="0.5" footer="0.5"/>
  <pageSetup scale="8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14"/>
  <sheetViews>
    <sheetView tabSelected="1" workbookViewId="0">
      <pane xSplit="2" ySplit="6" topLeftCell="C67" activePane="bottomRight" state="frozen"/>
      <selection activeCell="K32" sqref="K32"/>
      <selection pane="topRight" activeCell="K32" sqref="K32"/>
      <selection pane="bottomLeft" activeCell="K32" sqref="K32"/>
      <selection pane="bottomRight" activeCell="K32" sqref="K32"/>
    </sheetView>
  </sheetViews>
  <sheetFormatPr defaultColWidth="6.85546875" defaultRowHeight="12" x14ac:dyDescent="0.2"/>
  <cols>
    <col min="1" max="1" width="4.85546875" style="36" bestFit="1" customWidth="1"/>
    <col min="2" max="2" width="6.85546875" style="36" bestFit="1" customWidth="1"/>
    <col min="3" max="3" width="7" style="36" bestFit="1" customWidth="1"/>
    <col min="4" max="5" width="6.42578125" style="36" bestFit="1" customWidth="1"/>
    <col min="6" max="6" width="7" style="36" bestFit="1" customWidth="1"/>
    <col min="7" max="7" width="6.42578125" style="40" bestFit="1" customWidth="1"/>
    <col min="8" max="8" width="6.42578125" style="36" bestFit="1" customWidth="1"/>
    <col min="9" max="9" width="7" style="36" bestFit="1" customWidth="1"/>
    <col min="10" max="10" width="6.42578125" style="36" bestFit="1" customWidth="1"/>
    <col min="11" max="11" width="4.28515625" style="36" bestFit="1" customWidth="1"/>
    <col min="12" max="12" width="7" style="40" bestFit="1" customWidth="1"/>
    <col min="13" max="13" width="6.42578125" style="36" bestFit="1" customWidth="1"/>
    <col min="14" max="14" width="5.5703125" style="36" bestFit="1" customWidth="1"/>
    <col min="15" max="15" width="7" style="36" bestFit="1" customWidth="1"/>
    <col min="16" max="17" width="6.42578125" style="36" bestFit="1" customWidth="1"/>
    <col min="18" max="18" width="5.5703125" style="36" bestFit="1" customWidth="1"/>
    <col min="19" max="20" width="6.42578125" style="36" bestFit="1" customWidth="1"/>
    <col min="21" max="21" width="6.85546875" style="5"/>
    <col min="22" max="22" width="3.42578125" style="5" bestFit="1" customWidth="1"/>
    <col min="23" max="24" width="6.5703125" style="5" customWidth="1"/>
    <col min="25" max="25" width="3.5703125" style="5" customWidth="1"/>
    <col min="26" max="27" width="6.5703125" style="5" customWidth="1"/>
    <col min="28" max="28" width="3.5703125" style="5" customWidth="1"/>
    <col min="29" max="30" width="6.5703125" style="5" customWidth="1"/>
    <col min="31" max="31" width="3.5703125" style="5" customWidth="1"/>
    <col min="32" max="33" width="6.5703125" style="5" customWidth="1"/>
    <col min="34" max="16384" width="6.85546875" style="5"/>
  </cols>
  <sheetData>
    <row r="1" spans="1:20" ht="12.6" customHeight="1" thickBot="1" x14ac:dyDescent="0.25">
      <c r="A1" s="68" t="s">
        <v>12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5"/>
      <c r="N1" s="5"/>
      <c r="O1" s="5"/>
      <c r="P1" s="5"/>
      <c r="Q1" s="5"/>
      <c r="R1" s="5"/>
      <c r="S1" s="5"/>
      <c r="T1" s="5"/>
    </row>
    <row r="2" spans="1:20" ht="12.75" thickBot="1" x14ac:dyDescent="0.25">
      <c r="A2" s="39" t="s">
        <v>53</v>
      </c>
      <c r="B2" s="37">
        <f>'Results 4 district'!$C$8</f>
        <v>0</v>
      </c>
      <c r="C2" s="37">
        <f>'Results 4 district'!$C$9</f>
        <v>-22770.75</v>
      </c>
      <c r="D2" s="39" t="s">
        <v>54</v>
      </c>
      <c r="E2" s="37">
        <f>'Results 4 district'!$D$8</f>
        <v>0</v>
      </c>
      <c r="F2" s="37">
        <f>'Results 4 district'!$D$9</f>
        <v>-22770.75</v>
      </c>
      <c r="G2" s="39" t="s">
        <v>55</v>
      </c>
      <c r="H2" s="37">
        <f>'Results 4 district'!$E$8</f>
        <v>0</v>
      </c>
      <c r="I2" s="37">
        <f>'Results 4 district'!$E$9</f>
        <v>-22770.75</v>
      </c>
      <c r="J2" s="39" t="s">
        <v>56</v>
      </c>
      <c r="K2" s="37">
        <f>'Results 4 district'!$F$8</f>
        <v>0</v>
      </c>
      <c r="L2" s="38">
        <f>'Results 4 district'!$F$9</f>
        <v>-22770.75</v>
      </c>
      <c r="M2" s="5"/>
      <c r="N2" s="5"/>
      <c r="O2" s="5"/>
      <c r="P2" s="5"/>
      <c r="Q2" s="5"/>
      <c r="R2" s="5"/>
      <c r="S2" s="5"/>
      <c r="T2" s="5"/>
    </row>
    <row r="3" spans="1:20" ht="12.75" thickBot="1" x14ac:dyDescent="0.25">
      <c r="A3" s="39" t="s">
        <v>53</v>
      </c>
      <c r="B3" s="37">
        <f>'Results 5 district'!$C$8</f>
        <v>0</v>
      </c>
      <c r="C3" s="37">
        <f>'Results 5 district'!$C$9</f>
        <v>-18216.599999999999</v>
      </c>
      <c r="D3" s="39" t="s">
        <v>54</v>
      </c>
      <c r="E3" s="37">
        <f>'Results 5 district'!$D$8</f>
        <v>0</v>
      </c>
      <c r="F3" s="37">
        <f>'Results 5 district'!$C$9</f>
        <v>-18216.599999999999</v>
      </c>
      <c r="G3" s="39" t="s">
        <v>55</v>
      </c>
      <c r="H3" s="37">
        <f>'Results 5 district'!$E$8</f>
        <v>0</v>
      </c>
      <c r="I3" s="37">
        <f>'Results 5 district'!$C$9</f>
        <v>-18216.599999999999</v>
      </c>
      <c r="J3" s="39" t="s">
        <v>56</v>
      </c>
      <c r="K3" s="37">
        <f>'Results 5 district'!$F$8</f>
        <v>0</v>
      </c>
      <c r="L3" s="37">
        <f>'Results 5 district'!$C$9</f>
        <v>-18216.599999999999</v>
      </c>
      <c r="M3" s="39" t="s">
        <v>57</v>
      </c>
      <c r="N3" s="37">
        <f>'Results 5 district'!$G$8</f>
        <v>0</v>
      </c>
      <c r="O3" s="38">
        <f>'Results 5 district'!$C$9</f>
        <v>-18216.599999999999</v>
      </c>
      <c r="P3" s="5"/>
      <c r="Q3" s="5"/>
      <c r="R3" s="5"/>
      <c r="S3" s="5"/>
      <c r="T3" s="5"/>
    </row>
    <row r="4" spans="1:20" x14ac:dyDescent="0.2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pans="1:20" ht="13.5" customHeight="1" x14ac:dyDescent="0.2">
      <c r="A5" s="59" t="s">
        <v>13</v>
      </c>
      <c r="B5" s="59" t="s">
        <v>14</v>
      </c>
      <c r="C5" s="67" t="s">
        <v>15</v>
      </c>
      <c r="D5" s="67"/>
      <c r="E5" s="67"/>
      <c r="F5" s="67"/>
      <c r="G5" s="67"/>
      <c r="H5" s="67" t="s">
        <v>16</v>
      </c>
      <c r="I5" s="67"/>
      <c r="J5" s="67"/>
      <c r="K5" s="67"/>
      <c r="L5" s="67"/>
      <c r="M5" s="67" t="s">
        <v>17</v>
      </c>
      <c r="N5" s="67"/>
      <c r="O5" s="67"/>
      <c r="P5" s="67"/>
      <c r="Q5" s="67" t="s">
        <v>18</v>
      </c>
      <c r="R5" s="67"/>
      <c r="S5" s="67"/>
      <c r="T5" s="67"/>
    </row>
    <row r="6" spans="1:20" s="4" customFormat="1" ht="36" x14ac:dyDescent="0.2">
      <c r="A6" s="60" t="s">
        <v>19</v>
      </c>
      <c r="B6" s="61" t="s">
        <v>20</v>
      </c>
      <c r="C6" s="62" t="s">
        <v>21</v>
      </c>
      <c r="D6" s="62" t="s">
        <v>22</v>
      </c>
      <c r="E6" s="63" t="s">
        <v>23</v>
      </c>
      <c r="F6" s="63" t="s">
        <v>24</v>
      </c>
      <c r="G6" s="63" t="s">
        <v>25</v>
      </c>
      <c r="H6" s="63" t="s">
        <v>26</v>
      </c>
      <c r="I6" s="63" t="s">
        <v>27</v>
      </c>
      <c r="J6" s="63" t="s">
        <v>28</v>
      </c>
      <c r="K6" s="63" t="s">
        <v>24</v>
      </c>
      <c r="L6" s="63" t="s">
        <v>29</v>
      </c>
      <c r="M6" s="63" t="s">
        <v>26</v>
      </c>
      <c r="N6" s="63" t="s">
        <v>30</v>
      </c>
      <c r="O6" s="60" t="s">
        <v>31</v>
      </c>
      <c r="P6" s="60" t="s">
        <v>32</v>
      </c>
      <c r="Q6" s="60" t="s">
        <v>26</v>
      </c>
      <c r="R6" s="60" t="s">
        <v>30</v>
      </c>
      <c r="S6" s="60" t="s">
        <v>31</v>
      </c>
      <c r="T6" s="60" t="s">
        <v>32</v>
      </c>
    </row>
    <row r="7" spans="1:20" x14ac:dyDescent="0.2">
      <c r="A7" s="49"/>
      <c r="B7" s="64">
        <v>1</v>
      </c>
      <c r="C7" s="64">
        <v>940</v>
      </c>
      <c r="D7" s="64">
        <v>176</v>
      </c>
      <c r="E7" s="64">
        <v>436</v>
      </c>
      <c r="F7" s="64">
        <v>5</v>
      </c>
      <c r="G7" s="64">
        <v>295</v>
      </c>
      <c r="H7" s="64">
        <v>738.34792200000004</v>
      </c>
      <c r="I7" s="64">
        <v>213.991983</v>
      </c>
      <c r="J7" s="64">
        <v>368.34601199999997</v>
      </c>
      <c r="K7" s="64">
        <v>1.3333330000000001</v>
      </c>
      <c r="L7" s="64">
        <v>147.17658900000001</v>
      </c>
      <c r="M7" s="64">
        <v>694</v>
      </c>
      <c r="N7" s="64">
        <v>114</v>
      </c>
      <c r="O7" s="65">
        <v>122</v>
      </c>
      <c r="P7" s="65">
        <f>M7-N7-O7</f>
        <v>458</v>
      </c>
      <c r="Q7" s="65">
        <v>617</v>
      </c>
      <c r="R7" s="65">
        <v>99</v>
      </c>
      <c r="S7" s="65">
        <v>102</v>
      </c>
      <c r="T7" s="65">
        <f>Q7-R7-S7</f>
        <v>416</v>
      </c>
    </row>
    <row r="8" spans="1:20" x14ac:dyDescent="0.2">
      <c r="A8" s="49"/>
      <c r="B8" s="64">
        <v>2</v>
      </c>
      <c r="C8" s="64">
        <v>794</v>
      </c>
      <c r="D8" s="64">
        <v>118</v>
      </c>
      <c r="E8" s="64">
        <v>409</v>
      </c>
      <c r="F8" s="64">
        <v>7</v>
      </c>
      <c r="G8" s="64">
        <v>247</v>
      </c>
      <c r="H8" s="64">
        <v>635.59664999999995</v>
      </c>
      <c r="I8" s="64">
        <v>170.141166</v>
      </c>
      <c r="J8" s="64">
        <v>339.86058000000003</v>
      </c>
      <c r="K8" s="64">
        <v>2.2222219999999999</v>
      </c>
      <c r="L8" s="64">
        <v>120.872692</v>
      </c>
      <c r="M8" s="64">
        <v>581</v>
      </c>
      <c r="N8" s="64">
        <v>84</v>
      </c>
      <c r="O8" s="65">
        <v>105</v>
      </c>
      <c r="P8" s="65">
        <f t="shared" ref="P8:P71" si="0">M8-N8-O8</f>
        <v>392</v>
      </c>
      <c r="Q8" s="65">
        <v>514</v>
      </c>
      <c r="R8" s="65">
        <v>72</v>
      </c>
      <c r="S8" s="65">
        <v>88</v>
      </c>
      <c r="T8" s="65">
        <f t="shared" ref="T8:T71" si="1">Q8-R8-S8</f>
        <v>354</v>
      </c>
    </row>
    <row r="9" spans="1:20" x14ac:dyDescent="0.2">
      <c r="A9" s="49"/>
      <c r="B9" s="64">
        <v>3</v>
      </c>
      <c r="C9" s="64">
        <v>1557</v>
      </c>
      <c r="D9" s="64">
        <v>248</v>
      </c>
      <c r="E9" s="64">
        <v>896</v>
      </c>
      <c r="F9" s="64">
        <v>10</v>
      </c>
      <c r="G9" s="64">
        <v>345</v>
      </c>
      <c r="H9" s="64">
        <v>1374.9998680000001</v>
      </c>
      <c r="I9" s="64">
        <v>360.000001</v>
      </c>
      <c r="J9" s="64">
        <v>629.99987899999996</v>
      </c>
      <c r="K9" s="64">
        <v>59.999899999999997</v>
      </c>
      <c r="L9" s="64">
        <v>325.00010600000002</v>
      </c>
      <c r="M9" s="64">
        <v>1129</v>
      </c>
      <c r="N9" s="64">
        <v>142</v>
      </c>
      <c r="O9" s="65">
        <v>150</v>
      </c>
      <c r="P9" s="65">
        <f t="shared" si="0"/>
        <v>837</v>
      </c>
      <c r="Q9" s="65">
        <v>1025</v>
      </c>
      <c r="R9" s="65">
        <v>122</v>
      </c>
      <c r="S9" s="65">
        <v>129</v>
      </c>
      <c r="T9" s="65">
        <f t="shared" si="1"/>
        <v>774</v>
      </c>
    </row>
    <row r="10" spans="1:20" x14ac:dyDescent="0.2">
      <c r="A10" s="49"/>
      <c r="B10" s="64">
        <v>4</v>
      </c>
      <c r="C10" s="64">
        <v>414</v>
      </c>
      <c r="D10" s="64">
        <v>99</v>
      </c>
      <c r="E10" s="64">
        <v>197</v>
      </c>
      <c r="F10" s="64">
        <v>6</v>
      </c>
      <c r="G10" s="64">
        <v>80</v>
      </c>
      <c r="H10" s="64">
        <v>236.28962000000001</v>
      </c>
      <c r="I10" s="64">
        <v>24.906977000000001</v>
      </c>
      <c r="J10" s="64">
        <v>163.51004900000001</v>
      </c>
      <c r="K10" s="64">
        <v>4.5454540000000003</v>
      </c>
      <c r="L10" s="64">
        <v>43.327139000000003</v>
      </c>
      <c r="M10" s="64">
        <v>307</v>
      </c>
      <c r="N10" s="64">
        <v>48</v>
      </c>
      <c r="O10" s="65">
        <v>37</v>
      </c>
      <c r="P10" s="65">
        <f t="shared" si="0"/>
        <v>222</v>
      </c>
      <c r="Q10" s="65">
        <v>274</v>
      </c>
      <c r="R10" s="65">
        <v>37</v>
      </c>
      <c r="S10" s="65">
        <v>34</v>
      </c>
      <c r="T10" s="65">
        <f t="shared" si="1"/>
        <v>203</v>
      </c>
    </row>
    <row r="11" spans="1:20" x14ac:dyDescent="0.2">
      <c r="A11" s="49"/>
      <c r="B11" s="64">
        <v>5</v>
      </c>
      <c r="C11" s="64">
        <v>1048</v>
      </c>
      <c r="D11" s="64">
        <v>212</v>
      </c>
      <c r="E11" s="64">
        <v>487</v>
      </c>
      <c r="F11" s="64">
        <v>22</v>
      </c>
      <c r="G11" s="64">
        <v>245</v>
      </c>
      <c r="H11" s="64">
        <v>613.71020299999998</v>
      </c>
      <c r="I11" s="64">
        <v>60.093024</v>
      </c>
      <c r="J11" s="64">
        <v>391.48976800000003</v>
      </c>
      <c r="K11" s="64">
        <v>20.454546000000001</v>
      </c>
      <c r="L11" s="64">
        <v>141.672864</v>
      </c>
      <c r="M11" s="64">
        <v>658</v>
      </c>
      <c r="N11" s="64">
        <v>92</v>
      </c>
      <c r="O11" s="65">
        <v>97</v>
      </c>
      <c r="P11" s="65">
        <f t="shared" si="0"/>
        <v>469</v>
      </c>
      <c r="Q11" s="65">
        <v>558</v>
      </c>
      <c r="R11" s="65">
        <v>77</v>
      </c>
      <c r="S11" s="65">
        <v>76</v>
      </c>
      <c r="T11" s="65">
        <f t="shared" si="1"/>
        <v>405</v>
      </c>
    </row>
    <row r="12" spans="1:20" x14ac:dyDescent="0.2">
      <c r="A12" s="49"/>
      <c r="B12" s="64">
        <v>6</v>
      </c>
      <c r="C12" s="64">
        <v>196</v>
      </c>
      <c r="D12" s="64">
        <v>47</v>
      </c>
      <c r="E12" s="64">
        <v>84</v>
      </c>
      <c r="F12" s="64">
        <v>1</v>
      </c>
      <c r="G12" s="64">
        <v>64</v>
      </c>
      <c r="H12" s="64">
        <v>155.05553</v>
      </c>
      <c r="I12" s="64">
        <v>50.866947000000003</v>
      </c>
      <c r="J12" s="64">
        <v>66.793411000000006</v>
      </c>
      <c r="K12" s="64">
        <v>0.44444400000000001</v>
      </c>
      <c r="L12" s="64">
        <v>36.950718000000002</v>
      </c>
      <c r="M12" s="64">
        <v>121</v>
      </c>
      <c r="N12" s="64">
        <v>18</v>
      </c>
      <c r="O12" s="65">
        <v>24</v>
      </c>
      <c r="P12" s="65">
        <f t="shared" si="0"/>
        <v>79</v>
      </c>
      <c r="Q12" s="65">
        <v>93</v>
      </c>
      <c r="R12" s="65">
        <v>15</v>
      </c>
      <c r="S12" s="65">
        <v>15</v>
      </c>
      <c r="T12" s="65">
        <f t="shared" si="1"/>
        <v>63</v>
      </c>
    </row>
    <row r="13" spans="1:20" x14ac:dyDescent="0.2">
      <c r="A13" s="49"/>
      <c r="B13" s="64">
        <v>7</v>
      </c>
      <c r="C13" s="64">
        <v>2009</v>
      </c>
      <c r="D13" s="64">
        <v>1083</v>
      </c>
      <c r="E13" s="64">
        <v>493</v>
      </c>
      <c r="F13" s="64">
        <v>77</v>
      </c>
      <c r="G13" s="64">
        <v>279</v>
      </c>
      <c r="H13" s="64">
        <v>1189.9997679999999</v>
      </c>
      <c r="I13" s="64">
        <v>549.99998600000004</v>
      </c>
      <c r="J13" s="64">
        <v>389.99978800000002</v>
      </c>
      <c r="K13" s="64">
        <v>35.000000999999997</v>
      </c>
      <c r="L13" s="64">
        <v>215.00000199999999</v>
      </c>
      <c r="M13" s="64">
        <v>810</v>
      </c>
      <c r="N13" s="64">
        <v>310</v>
      </c>
      <c r="O13" s="65">
        <v>88</v>
      </c>
      <c r="P13" s="65">
        <f t="shared" si="0"/>
        <v>412</v>
      </c>
      <c r="Q13" s="65">
        <v>612</v>
      </c>
      <c r="R13" s="65">
        <v>214</v>
      </c>
      <c r="S13" s="65">
        <v>68</v>
      </c>
      <c r="T13" s="65">
        <f t="shared" si="1"/>
        <v>330</v>
      </c>
    </row>
    <row r="14" spans="1:20" x14ac:dyDescent="0.2">
      <c r="A14" s="49"/>
      <c r="B14" s="64">
        <v>8</v>
      </c>
      <c r="C14" s="64">
        <v>762</v>
      </c>
      <c r="D14" s="64">
        <v>344</v>
      </c>
      <c r="E14" s="64">
        <v>223</v>
      </c>
      <c r="F14" s="64">
        <v>19</v>
      </c>
      <c r="G14" s="64">
        <v>136</v>
      </c>
      <c r="H14" s="64">
        <v>625.55109000000004</v>
      </c>
      <c r="I14" s="64">
        <v>215.13749999999999</v>
      </c>
      <c r="J14" s="64">
        <v>257.49997000000002</v>
      </c>
      <c r="K14" s="64">
        <v>7.2727279999999999</v>
      </c>
      <c r="L14" s="64">
        <v>125.52321999999999</v>
      </c>
      <c r="M14" s="64">
        <v>314</v>
      </c>
      <c r="N14" s="64">
        <v>116</v>
      </c>
      <c r="O14" s="65">
        <v>34</v>
      </c>
      <c r="P14" s="65">
        <f t="shared" si="0"/>
        <v>164</v>
      </c>
      <c r="Q14" s="65">
        <v>247</v>
      </c>
      <c r="R14" s="65">
        <v>92</v>
      </c>
      <c r="S14" s="65">
        <v>25</v>
      </c>
      <c r="T14" s="65">
        <f t="shared" si="1"/>
        <v>130</v>
      </c>
    </row>
    <row r="15" spans="1:20" x14ac:dyDescent="0.2">
      <c r="A15" s="49"/>
      <c r="B15" s="64">
        <v>9</v>
      </c>
      <c r="C15" s="64">
        <v>1038</v>
      </c>
      <c r="D15" s="64">
        <v>232</v>
      </c>
      <c r="E15" s="64">
        <v>392</v>
      </c>
      <c r="F15" s="64">
        <v>9</v>
      </c>
      <c r="G15" s="64">
        <v>377</v>
      </c>
      <c r="H15" s="64">
        <v>859.44852000000003</v>
      </c>
      <c r="I15" s="64">
        <v>134.86230599999999</v>
      </c>
      <c r="J15" s="64">
        <v>412.49991999999997</v>
      </c>
      <c r="K15" s="64">
        <v>2.7272729999999998</v>
      </c>
      <c r="L15" s="64">
        <v>299.47668299999998</v>
      </c>
      <c r="M15" s="64">
        <v>645</v>
      </c>
      <c r="N15" s="64">
        <v>88</v>
      </c>
      <c r="O15" s="65">
        <v>206</v>
      </c>
      <c r="P15" s="65">
        <f t="shared" si="0"/>
        <v>351</v>
      </c>
      <c r="Q15" s="65">
        <v>548</v>
      </c>
      <c r="R15" s="65">
        <v>75</v>
      </c>
      <c r="S15" s="65">
        <v>175</v>
      </c>
      <c r="T15" s="65">
        <f t="shared" si="1"/>
        <v>298</v>
      </c>
    </row>
    <row r="16" spans="1:20" x14ac:dyDescent="0.2">
      <c r="A16" s="49"/>
      <c r="B16" s="64">
        <v>10</v>
      </c>
      <c r="C16" s="64">
        <v>719</v>
      </c>
      <c r="D16" s="64">
        <v>165</v>
      </c>
      <c r="E16" s="64">
        <v>332</v>
      </c>
      <c r="F16" s="64">
        <v>15</v>
      </c>
      <c r="G16" s="64">
        <v>179</v>
      </c>
      <c r="H16" s="64">
        <v>535.75768000000005</v>
      </c>
      <c r="I16" s="64">
        <v>126.157355</v>
      </c>
      <c r="J16" s="64">
        <v>230.175443</v>
      </c>
      <c r="K16" s="64">
        <v>0</v>
      </c>
      <c r="L16" s="64">
        <v>179.424868</v>
      </c>
      <c r="M16" s="64">
        <v>447</v>
      </c>
      <c r="N16" s="64">
        <v>96</v>
      </c>
      <c r="O16" s="65">
        <v>58</v>
      </c>
      <c r="P16" s="65">
        <f t="shared" si="0"/>
        <v>293</v>
      </c>
      <c r="Q16" s="65">
        <v>396</v>
      </c>
      <c r="R16" s="65">
        <v>86</v>
      </c>
      <c r="S16" s="65">
        <v>45</v>
      </c>
      <c r="T16" s="65">
        <f t="shared" si="1"/>
        <v>265</v>
      </c>
    </row>
    <row r="17" spans="1:20" x14ac:dyDescent="0.2">
      <c r="A17" s="49"/>
      <c r="B17" s="64">
        <v>11</v>
      </c>
      <c r="C17" s="64">
        <v>479</v>
      </c>
      <c r="D17" s="64">
        <v>138</v>
      </c>
      <c r="E17" s="64">
        <v>140</v>
      </c>
      <c r="F17" s="64">
        <v>9</v>
      </c>
      <c r="G17" s="64">
        <v>172</v>
      </c>
      <c r="H17" s="64">
        <v>394.24211500000001</v>
      </c>
      <c r="I17" s="64">
        <v>123.84253699999999</v>
      </c>
      <c r="J17" s="64">
        <v>89.824561000000003</v>
      </c>
      <c r="K17" s="64">
        <v>0</v>
      </c>
      <c r="L17" s="64">
        <v>180.57502400000001</v>
      </c>
      <c r="M17" s="64">
        <v>288</v>
      </c>
      <c r="N17" s="64">
        <v>73</v>
      </c>
      <c r="O17" s="65">
        <v>88</v>
      </c>
      <c r="P17" s="65">
        <f t="shared" si="0"/>
        <v>127</v>
      </c>
      <c r="Q17" s="65">
        <v>226</v>
      </c>
      <c r="R17" s="65">
        <v>51</v>
      </c>
      <c r="S17" s="65">
        <v>75</v>
      </c>
      <c r="T17" s="65">
        <f t="shared" si="1"/>
        <v>100</v>
      </c>
    </row>
    <row r="18" spans="1:20" x14ac:dyDescent="0.2">
      <c r="A18" s="49"/>
      <c r="B18" s="64">
        <v>12</v>
      </c>
      <c r="C18" s="64">
        <v>1613</v>
      </c>
      <c r="D18" s="64">
        <v>479</v>
      </c>
      <c r="E18" s="64">
        <v>621</v>
      </c>
      <c r="F18" s="64">
        <v>10</v>
      </c>
      <c r="G18" s="64">
        <v>444</v>
      </c>
      <c r="H18" s="64">
        <v>1184.9999969999999</v>
      </c>
      <c r="I18" s="64">
        <v>144.99989400000001</v>
      </c>
      <c r="J18" s="64">
        <v>665.00000399999999</v>
      </c>
      <c r="K18" s="64">
        <v>60.000000999999997</v>
      </c>
      <c r="L18" s="64">
        <v>305.00010200000003</v>
      </c>
      <c r="M18" s="64">
        <v>1049</v>
      </c>
      <c r="N18" s="64">
        <v>207</v>
      </c>
      <c r="O18" s="65">
        <v>234</v>
      </c>
      <c r="P18" s="65">
        <f t="shared" si="0"/>
        <v>608</v>
      </c>
      <c r="Q18" s="65">
        <v>867</v>
      </c>
      <c r="R18" s="65">
        <v>162</v>
      </c>
      <c r="S18" s="65">
        <v>178</v>
      </c>
      <c r="T18" s="65">
        <f t="shared" si="1"/>
        <v>527</v>
      </c>
    </row>
    <row r="19" spans="1:20" x14ac:dyDescent="0.2">
      <c r="A19" s="49"/>
      <c r="B19" s="64">
        <v>13</v>
      </c>
      <c r="C19" s="64">
        <v>781</v>
      </c>
      <c r="D19" s="64">
        <v>156</v>
      </c>
      <c r="E19" s="64">
        <v>206</v>
      </c>
      <c r="F19" s="64">
        <v>19</v>
      </c>
      <c r="G19" s="64">
        <v>372</v>
      </c>
      <c r="H19" s="64">
        <v>451.88806899999997</v>
      </c>
      <c r="I19" s="64">
        <v>82.366309000000001</v>
      </c>
      <c r="J19" s="64">
        <v>196.886584</v>
      </c>
      <c r="K19" s="64">
        <v>8.3333329999999997</v>
      </c>
      <c r="L19" s="64">
        <v>164.30183500000001</v>
      </c>
      <c r="M19" s="64">
        <v>444</v>
      </c>
      <c r="N19" s="64">
        <v>61</v>
      </c>
      <c r="O19" s="65">
        <v>205</v>
      </c>
      <c r="P19" s="65">
        <f t="shared" si="0"/>
        <v>178</v>
      </c>
      <c r="Q19" s="65">
        <v>355</v>
      </c>
      <c r="R19" s="65">
        <v>42</v>
      </c>
      <c r="S19" s="65">
        <v>162</v>
      </c>
      <c r="T19" s="65">
        <f t="shared" si="1"/>
        <v>151</v>
      </c>
    </row>
    <row r="20" spans="1:20" x14ac:dyDescent="0.2">
      <c r="A20" s="49"/>
      <c r="B20" s="64">
        <v>14</v>
      </c>
      <c r="C20" s="64">
        <v>1007</v>
      </c>
      <c r="D20" s="64">
        <v>410</v>
      </c>
      <c r="E20" s="64">
        <v>251</v>
      </c>
      <c r="F20" s="64">
        <v>39</v>
      </c>
      <c r="G20" s="64">
        <v>265</v>
      </c>
      <c r="H20" s="64">
        <v>613.11195199999997</v>
      </c>
      <c r="I20" s="64">
        <v>222.633689</v>
      </c>
      <c r="J20" s="64">
        <v>258.11351000000002</v>
      </c>
      <c r="K20" s="64">
        <v>16.666665999999999</v>
      </c>
      <c r="L20" s="64">
        <v>115.698077</v>
      </c>
      <c r="M20" s="64">
        <v>455</v>
      </c>
      <c r="N20" s="64">
        <v>141</v>
      </c>
      <c r="O20" s="65">
        <v>103</v>
      </c>
      <c r="P20" s="65">
        <f t="shared" si="0"/>
        <v>211</v>
      </c>
      <c r="Q20" s="65">
        <v>341</v>
      </c>
      <c r="R20" s="65">
        <v>83</v>
      </c>
      <c r="S20" s="65">
        <v>84</v>
      </c>
      <c r="T20" s="65">
        <f t="shared" si="1"/>
        <v>174</v>
      </c>
    </row>
    <row r="21" spans="1:20" x14ac:dyDescent="0.2">
      <c r="A21" s="49"/>
      <c r="B21" s="64">
        <v>15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5">
        <v>0</v>
      </c>
      <c r="P21" s="65">
        <f t="shared" si="0"/>
        <v>0</v>
      </c>
      <c r="Q21" s="65">
        <v>0</v>
      </c>
      <c r="R21" s="65">
        <v>0</v>
      </c>
      <c r="S21" s="65">
        <v>0</v>
      </c>
      <c r="T21" s="65">
        <f t="shared" si="1"/>
        <v>0</v>
      </c>
    </row>
    <row r="22" spans="1:20" x14ac:dyDescent="0.2">
      <c r="A22" s="49"/>
      <c r="B22" s="64">
        <v>16</v>
      </c>
      <c r="C22" s="64">
        <v>536</v>
      </c>
      <c r="D22" s="64">
        <v>238</v>
      </c>
      <c r="E22" s="64">
        <v>114</v>
      </c>
      <c r="F22" s="64">
        <v>1</v>
      </c>
      <c r="G22" s="64">
        <v>176</v>
      </c>
      <c r="H22" s="64">
        <v>387.19729000000001</v>
      </c>
      <c r="I22" s="64">
        <v>187.743145</v>
      </c>
      <c r="J22" s="64">
        <v>104.695122</v>
      </c>
      <c r="K22" s="64">
        <v>0</v>
      </c>
      <c r="L22" s="64">
        <v>94.759020000000007</v>
      </c>
      <c r="M22" s="64">
        <v>343</v>
      </c>
      <c r="N22" s="64">
        <v>138</v>
      </c>
      <c r="O22" s="65">
        <v>83</v>
      </c>
      <c r="P22" s="65">
        <f t="shared" si="0"/>
        <v>122</v>
      </c>
      <c r="Q22" s="65">
        <v>268</v>
      </c>
      <c r="R22" s="65">
        <v>108</v>
      </c>
      <c r="S22" s="65">
        <v>70</v>
      </c>
      <c r="T22" s="65">
        <f t="shared" si="1"/>
        <v>90</v>
      </c>
    </row>
    <row r="23" spans="1:20" x14ac:dyDescent="0.2">
      <c r="A23" s="49"/>
      <c r="B23" s="64">
        <v>17</v>
      </c>
      <c r="C23" s="64">
        <v>827</v>
      </c>
      <c r="D23" s="64">
        <v>200</v>
      </c>
      <c r="E23" s="64">
        <v>229</v>
      </c>
      <c r="F23" s="64">
        <v>7</v>
      </c>
      <c r="G23" s="64">
        <v>366</v>
      </c>
      <c r="H23" s="64">
        <v>594.17035199999998</v>
      </c>
      <c r="I23" s="64">
        <v>148.83265499999999</v>
      </c>
      <c r="J23" s="64">
        <v>236.48780199999999</v>
      </c>
      <c r="K23" s="64">
        <v>0</v>
      </c>
      <c r="L23" s="64">
        <v>204.75900200000001</v>
      </c>
      <c r="M23" s="64">
        <v>514</v>
      </c>
      <c r="N23" s="64">
        <v>83</v>
      </c>
      <c r="O23" s="65">
        <v>202</v>
      </c>
      <c r="P23" s="65">
        <f t="shared" si="0"/>
        <v>229</v>
      </c>
      <c r="Q23" s="65">
        <v>436</v>
      </c>
      <c r="R23" s="65">
        <v>66</v>
      </c>
      <c r="S23" s="65">
        <v>165</v>
      </c>
      <c r="T23" s="65">
        <f t="shared" si="1"/>
        <v>205</v>
      </c>
    </row>
    <row r="24" spans="1:20" x14ac:dyDescent="0.2">
      <c r="A24" s="49"/>
      <c r="B24" s="64">
        <v>18</v>
      </c>
      <c r="C24" s="64">
        <v>764</v>
      </c>
      <c r="D24" s="64">
        <v>221</v>
      </c>
      <c r="E24" s="64">
        <v>147</v>
      </c>
      <c r="F24" s="64">
        <v>9</v>
      </c>
      <c r="G24" s="64">
        <v>357</v>
      </c>
      <c r="H24" s="64">
        <v>528.63212999999996</v>
      </c>
      <c r="I24" s="64">
        <v>163.42408800000001</v>
      </c>
      <c r="J24" s="64">
        <v>163.817069</v>
      </c>
      <c r="K24" s="64">
        <v>0</v>
      </c>
      <c r="L24" s="64">
        <v>195.48189199999999</v>
      </c>
      <c r="M24" s="64">
        <v>437</v>
      </c>
      <c r="N24" s="64">
        <v>90</v>
      </c>
      <c r="O24" s="65">
        <v>191</v>
      </c>
      <c r="P24" s="65">
        <f t="shared" si="0"/>
        <v>156</v>
      </c>
      <c r="Q24" s="65">
        <v>335</v>
      </c>
      <c r="R24" s="65">
        <v>69</v>
      </c>
      <c r="S24" s="65">
        <v>147</v>
      </c>
      <c r="T24" s="65">
        <f t="shared" si="1"/>
        <v>119</v>
      </c>
    </row>
    <row r="25" spans="1:20" x14ac:dyDescent="0.2">
      <c r="A25" s="49"/>
      <c r="B25" s="64">
        <v>19</v>
      </c>
      <c r="C25" s="64">
        <v>1339</v>
      </c>
      <c r="D25" s="64">
        <v>473</v>
      </c>
      <c r="E25" s="64">
        <v>177</v>
      </c>
      <c r="F25" s="64">
        <v>7</v>
      </c>
      <c r="G25" s="64">
        <v>653</v>
      </c>
      <c r="H25" s="64">
        <v>784.999909</v>
      </c>
      <c r="I25" s="64">
        <v>144.999999</v>
      </c>
      <c r="J25" s="64">
        <v>349.99999500000001</v>
      </c>
      <c r="K25" s="64">
        <v>15</v>
      </c>
      <c r="L25" s="64">
        <v>264.99990600000001</v>
      </c>
      <c r="M25" s="64">
        <v>788</v>
      </c>
      <c r="N25" s="64">
        <v>225</v>
      </c>
      <c r="O25" s="65">
        <v>335</v>
      </c>
      <c r="P25" s="65">
        <f t="shared" si="0"/>
        <v>228</v>
      </c>
      <c r="Q25" s="65">
        <v>650</v>
      </c>
      <c r="R25" s="65">
        <v>180</v>
      </c>
      <c r="S25" s="65">
        <v>277</v>
      </c>
      <c r="T25" s="65">
        <f t="shared" si="1"/>
        <v>193</v>
      </c>
    </row>
    <row r="26" spans="1:20" x14ac:dyDescent="0.2">
      <c r="A26" s="49"/>
      <c r="B26" s="64">
        <v>20</v>
      </c>
      <c r="C26" s="64">
        <v>2149</v>
      </c>
      <c r="D26" s="64">
        <v>1303</v>
      </c>
      <c r="E26" s="64">
        <v>148</v>
      </c>
      <c r="F26" s="64">
        <v>32</v>
      </c>
      <c r="G26" s="64">
        <v>643</v>
      </c>
      <c r="H26" s="64">
        <v>990.00070400000004</v>
      </c>
      <c r="I26" s="64">
        <v>325.00030099999998</v>
      </c>
      <c r="J26" s="64">
        <v>165.00010399999999</v>
      </c>
      <c r="K26" s="64">
        <v>49.999999000000003</v>
      </c>
      <c r="L26" s="64">
        <v>450.00030500000003</v>
      </c>
      <c r="M26" s="64">
        <v>761</v>
      </c>
      <c r="N26" s="64">
        <v>340</v>
      </c>
      <c r="O26" s="65">
        <v>298</v>
      </c>
      <c r="P26" s="65">
        <f t="shared" si="0"/>
        <v>123</v>
      </c>
      <c r="Q26" s="65">
        <v>562</v>
      </c>
      <c r="R26" s="65">
        <v>226</v>
      </c>
      <c r="S26" s="65">
        <v>244</v>
      </c>
      <c r="T26" s="65">
        <f t="shared" si="1"/>
        <v>92</v>
      </c>
    </row>
    <row r="27" spans="1:20" x14ac:dyDescent="0.2">
      <c r="A27" s="49"/>
      <c r="B27" s="64">
        <v>21</v>
      </c>
      <c r="C27" s="64">
        <v>899</v>
      </c>
      <c r="D27" s="64">
        <v>290</v>
      </c>
      <c r="E27" s="64">
        <v>282</v>
      </c>
      <c r="F27" s="64">
        <v>22</v>
      </c>
      <c r="G27" s="64">
        <v>268</v>
      </c>
      <c r="H27" s="64">
        <v>586.90306799999996</v>
      </c>
      <c r="I27" s="64">
        <v>200.90909099999999</v>
      </c>
      <c r="J27" s="64">
        <v>306.643914</v>
      </c>
      <c r="K27" s="64">
        <v>10</v>
      </c>
      <c r="L27" s="64">
        <v>69.350075000000004</v>
      </c>
      <c r="M27" s="64">
        <v>446</v>
      </c>
      <c r="N27" s="64">
        <v>109</v>
      </c>
      <c r="O27" s="65">
        <v>115</v>
      </c>
      <c r="P27" s="65">
        <f t="shared" si="0"/>
        <v>222</v>
      </c>
      <c r="Q27" s="65">
        <v>358</v>
      </c>
      <c r="R27" s="65">
        <v>78</v>
      </c>
      <c r="S27" s="65">
        <v>87</v>
      </c>
      <c r="T27" s="65">
        <f t="shared" si="1"/>
        <v>193</v>
      </c>
    </row>
    <row r="28" spans="1:20" x14ac:dyDescent="0.2">
      <c r="A28" s="49"/>
      <c r="B28" s="64">
        <v>22</v>
      </c>
      <c r="C28" s="64">
        <v>1243</v>
      </c>
      <c r="D28" s="64">
        <v>330</v>
      </c>
      <c r="E28" s="64">
        <v>233</v>
      </c>
      <c r="F28" s="64">
        <v>10</v>
      </c>
      <c r="G28" s="64">
        <v>633</v>
      </c>
      <c r="H28" s="64">
        <v>1018.097042</v>
      </c>
      <c r="I28" s="64">
        <v>289.09080499999999</v>
      </c>
      <c r="J28" s="64">
        <v>383.35608300000001</v>
      </c>
      <c r="K28" s="64">
        <v>10</v>
      </c>
      <c r="L28" s="64">
        <v>300.65012899999999</v>
      </c>
      <c r="M28" s="64">
        <v>672</v>
      </c>
      <c r="N28" s="64">
        <v>130</v>
      </c>
      <c r="O28" s="65">
        <v>311</v>
      </c>
      <c r="P28" s="65">
        <f t="shared" si="0"/>
        <v>231</v>
      </c>
      <c r="Q28" s="65">
        <v>549</v>
      </c>
      <c r="R28" s="65">
        <v>100</v>
      </c>
      <c r="S28" s="65">
        <v>247</v>
      </c>
      <c r="T28" s="65">
        <f t="shared" si="1"/>
        <v>202</v>
      </c>
    </row>
    <row r="29" spans="1:20" x14ac:dyDescent="0.2">
      <c r="A29" s="49"/>
      <c r="B29" s="64">
        <v>23</v>
      </c>
      <c r="C29" s="64">
        <v>1232</v>
      </c>
      <c r="D29" s="64">
        <v>743</v>
      </c>
      <c r="E29" s="64">
        <v>97</v>
      </c>
      <c r="F29" s="64">
        <v>4</v>
      </c>
      <c r="G29" s="64">
        <v>378</v>
      </c>
      <c r="H29" s="64">
        <v>761.50438999999994</v>
      </c>
      <c r="I29" s="64">
        <v>221.05801</v>
      </c>
      <c r="J29" s="64">
        <v>115.461</v>
      </c>
      <c r="K29" s="64">
        <v>8.8888890000000007</v>
      </c>
      <c r="L29" s="64">
        <v>416.09647000000001</v>
      </c>
      <c r="M29" s="64">
        <v>518</v>
      </c>
      <c r="N29" s="64">
        <v>209</v>
      </c>
      <c r="O29" s="65">
        <v>198</v>
      </c>
      <c r="P29" s="65">
        <f t="shared" si="0"/>
        <v>111</v>
      </c>
      <c r="Q29" s="65">
        <v>395</v>
      </c>
      <c r="R29" s="65">
        <v>150</v>
      </c>
      <c r="S29" s="65">
        <v>155</v>
      </c>
      <c r="T29" s="65">
        <f t="shared" si="1"/>
        <v>90</v>
      </c>
    </row>
    <row r="30" spans="1:20" x14ac:dyDescent="0.2">
      <c r="A30" s="49"/>
      <c r="B30" s="64">
        <v>24</v>
      </c>
      <c r="C30" s="64">
        <v>447</v>
      </c>
      <c r="D30" s="64">
        <v>109</v>
      </c>
      <c r="E30" s="64">
        <v>77</v>
      </c>
      <c r="F30" s="64">
        <v>6</v>
      </c>
      <c r="G30" s="64">
        <v>238</v>
      </c>
      <c r="H30" s="64">
        <v>398.495745</v>
      </c>
      <c r="I30" s="64">
        <v>33.941980000000001</v>
      </c>
      <c r="J30" s="64">
        <v>104.53900899999999</v>
      </c>
      <c r="K30" s="64">
        <v>11.111112</v>
      </c>
      <c r="L30" s="64">
        <v>248.90364099999999</v>
      </c>
      <c r="M30" s="64">
        <v>290</v>
      </c>
      <c r="N30" s="64">
        <v>66</v>
      </c>
      <c r="O30" s="65">
        <v>119</v>
      </c>
      <c r="P30" s="65">
        <f t="shared" si="0"/>
        <v>105</v>
      </c>
      <c r="Q30" s="65">
        <v>240</v>
      </c>
      <c r="R30" s="65">
        <v>51</v>
      </c>
      <c r="S30" s="65">
        <v>94</v>
      </c>
      <c r="T30" s="65">
        <f t="shared" si="1"/>
        <v>95</v>
      </c>
    </row>
    <row r="31" spans="1:20" x14ac:dyDescent="0.2">
      <c r="A31" s="49"/>
      <c r="B31" s="64">
        <v>25</v>
      </c>
      <c r="C31" s="64">
        <v>1032</v>
      </c>
      <c r="D31" s="64">
        <v>529</v>
      </c>
      <c r="E31" s="64">
        <v>49</v>
      </c>
      <c r="F31" s="64">
        <v>2</v>
      </c>
      <c r="G31" s="64">
        <v>427</v>
      </c>
      <c r="H31" s="64">
        <v>515.00000699999998</v>
      </c>
      <c r="I31" s="64">
        <v>85.000000999999997</v>
      </c>
      <c r="J31" s="64">
        <v>45</v>
      </c>
      <c r="K31" s="64">
        <v>25</v>
      </c>
      <c r="L31" s="64">
        <v>359.99999600000001</v>
      </c>
      <c r="M31" s="64">
        <v>375</v>
      </c>
      <c r="N31" s="64">
        <v>123</v>
      </c>
      <c r="O31" s="65">
        <v>196</v>
      </c>
      <c r="P31" s="65">
        <f t="shared" si="0"/>
        <v>56</v>
      </c>
      <c r="Q31" s="65">
        <v>291</v>
      </c>
      <c r="R31" s="65">
        <v>88</v>
      </c>
      <c r="S31" s="65">
        <v>159</v>
      </c>
      <c r="T31" s="65">
        <f t="shared" si="1"/>
        <v>44</v>
      </c>
    </row>
    <row r="32" spans="1:20" x14ac:dyDescent="0.2">
      <c r="A32" s="49"/>
      <c r="B32" s="64">
        <v>26</v>
      </c>
      <c r="C32" s="64">
        <v>1264</v>
      </c>
      <c r="D32" s="64">
        <v>465</v>
      </c>
      <c r="E32" s="64">
        <v>67</v>
      </c>
      <c r="F32" s="64">
        <v>9</v>
      </c>
      <c r="G32" s="64">
        <v>708</v>
      </c>
      <c r="H32" s="64">
        <v>554.99991199999999</v>
      </c>
      <c r="I32" s="64">
        <v>145.000001</v>
      </c>
      <c r="J32" s="64">
        <v>65.000004000000004</v>
      </c>
      <c r="K32" s="64">
        <v>0</v>
      </c>
      <c r="L32" s="64">
        <v>314.99991199999999</v>
      </c>
      <c r="M32" s="64">
        <v>545</v>
      </c>
      <c r="N32" s="64">
        <v>114</v>
      </c>
      <c r="O32" s="65">
        <v>346</v>
      </c>
      <c r="P32" s="65">
        <f t="shared" si="0"/>
        <v>85</v>
      </c>
      <c r="Q32" s="65">
        <v>433</v>
      </c>
      <c r="R32" s="65">
        <v>83</v>
      </c>
      <c r="S32" s="65">
        <v>281</v>
      </c>
      <c r="T32" s="65">
        <f t="shared" si="1"/>
        <v>69</v>
      </c>
    </row>
    <row r="33" spans="1:20" x14ac:dyDescent="0.2">
      <c r="A33" s="49"/>
      <c r="B33" s="64">
        <v>27</v>
      </c>
      <c r="C33" s="64">
        <v>362</v>
      </c>
      <c r="D33" s="64">
        <v>77</v>
      </c>
      <c r="E33" s="64">
        <v>68</v>
      </c>
      <c r="F33" s="64">
        <v>5</v>
      </c>
      <c r="G33" s="64">
        <v>208</v>
      </c>
      <c r="H33" s="64">
        <v>165.00257999999999</v>
      </c>
      <c r="I33" s="64">
        <v>34.224415</v>
      </c>
      <c r="J33" s="64">
        <v>53.581966000000001</v>
      </c>
      <c r="K33" s="64">
        <v>15.909091</v>
      </c>
      <c r="L33" s="64">
        <v>61.287109000000001</v>
      </c>
      <c r="M33" s="64">
        <v>156</v>
      </c>
      <c r="N33" s="64">
        <v>33</v>
      </c>
      <c r="O33" s="65">
        <v>83</v>
      </c>
      <c r="P33" s="65">
        <f t="shared" si="0"/>
        <v>40</v>
      </c>
      <c r="Q33" s="65">
        <v>101</v>
      </c>
      <c r="R33" s="65">
        <v>24</v>
      </c>
      <c r="S33" s="65">
        <v>50</v>
      </c>
      <c r="T33" s="65">
        <f t="shared" si="1"/>
        <v>27</v>
      </c>
    </row>
    <row r="34" spans="1:20" x14ac:dyDescent="0.2">
      <c r="A34" s="49"/>
      <c r="B34" s="64">
        <v>28</v>
      </c>
      <c r="C34" s="64">
        <v>1118</v>
      </c>
      <c r="D34" s="64">
        <v>535</v>
      </c>
      <c r="E34" s="64">
        <v>222</v>
      </c>
      <c r="F34" s="64">
        <v>19</v>
      </c>
      <c r="G34" s="64">
        <v>324</v>
      </c>
      <c r="H34" s="64">
        <v>534.29384300000004</v>
      </c>
      <c r="I34" s="64">
        <v>217.68973299999999</v>
      </c>
      <c r="J34" s="64">
        <v>148.138385</v>
      </c>
      <c r="K34" s="64">
        <v>47.727271999999999</v>
      </c>
      <c r="L34" s="64">
        <v>95.738446999999994</v>
      </c>
      <c r="M34" s="64">
        <v>601</v>
      </c>
      <c r="N34" s="64">
        <v>202</v>
      </c>
      <c r="O34" s="65">
        <v>180</v>
      </c>
      <c r="P34" s="65">
        <f t="shared" si="0"/>
        <v>219</v>
      </c>
      <c r="Q34" s="65">
        <v>477</v>
      </c>
      <c r="R34" s="65">
        <v>153</v>
      </c>
      <c r="S34" s="65">
        <v>143</v>
      </c>
      <c r="T34" s="65">
        <f t="shared" si="1"/>
        <v>181</v>
      </c>
    </row>
    <row r="35" spans="1:20" x14ac:dyDescent="0.2">
      <c r="A35" s="49"/>
      <c r="B35" s="64">
        <v>29</v>
      </c>
      <c r="C35" s="64">
        <v>889</v>
      </c>
      <c r="D35" s="64">
        <v>493</v>
      </c>
      <c r="E35" s="64">
        <v>44</v>
      </c>
      <c r="F35" s="64">
        <v>9</v>
      </c>
      <c r="G35" s="64">
        <v>337</v>
      </c>
      <c r="H35" s="64">
        <v>411.97804100000002</v>
      </c>
      <c r="I35" s="64">
        <v>103.36273300000001</v>
      </c>
      <c r="J35" s="64">
        <v>59.342103000000002</v>
      </c>
      <c r="K35" s="64">
        <v>0.66666700000000001</v>
      </c>
      <c r="L35" s="64">
        <v>237.20653300000001</v>
      </c>
      <c r="M35" s="64">
        <v>362</v>
      </c>
      <c r="N35" s="64">
        <v>102</v>
      </c>
      <c r="O35" s="65">
        <v>175</v>
      </c>
      <c r="P35" s="65">
        <f t="shared" si="0"/>
        <v>85</v>
      </c>
      <c r="Q35" s="65">
        <v>279</v>
      </c>
      <c r="R35" s="65">
        <v>77</v>
      </c>
      <c r="S35" s="65">
        <v>140</v>
      </c>
      <c r="T35" s="65">
        <f t="shared" si="1"/>
        <v>62</v>
      </c>
    </row>
    <row r="36" spans="1:20" x14ac:dyDescent="0.2">
      <c r="A36" s="49"/>
      <c r="B36" s="64">
        <v>30</v>
      </c>
      <c r="C36" s="64">
        <v>1066</v>
      </c>
      <c r="D36" s="64">
        <v>358</v>
      </c>
      <c r="E36" s="64">
        <v>127</v>
      </c>
      <c r="F36" s="64">
        <v>25</v>
      </c>
      <c r="G36" s="64">
        <v>531</v>
      </c>
      <c r="H36" s="64">
        <v>647.62140899999997</v>
      </c>
      <c r="I36" s="64">
        <v>86.637371999999999</v>
      </c>
      <c r="J36" s="64">
        <v>160.65788900000001</v>
      </c>
      <c r="K36" s="64">
        <v>3.3333330000000001</v>
      </c>
      <c r="L36" s="64">
        <v>389.39279900000002</v>
      </c>
      <c r="M36" s="64">
        <v>463</v>
      </c>
      <c r="N36" s="64">
        <v>128</v>
      </c>
      <c r="O36" s="65">
        <v>202</v>
      </c>
      <c r="P36" s="65">
        <f t="shared" si="0"/>
        <v>133</v>
      </c>
      <c r="Q36" s="65">
        <v>353</v>
      </c>
      <c r="R36" s="65">
        <v>91</v>
      </c>
      <c r="S36" s="65">
        <v>159</v>
      </c>
      <c r="T36" s="65">
        <f t="shared" si="1"/>
        <v>103</v>
      </c>
    </row>
    <row r="37" spans="1:20" x14ac:dyDescent="0.2">
      <c r="A37" s="49"/>
      <c r="B37" s="64">
        <v>31</v>
      </c>
      <c r="C37" s="64">
        <v>1064</v>
      </c>
      <c r="D37" s="64">
        <v>228</v>
      </c>
      <c r="E37" s="64">
        <v>292</v>
      </c>
      <c r="F37" s="64">
        <v>24</v>
      </c>
      <c r="G37" s="64">
        <v>502</v>
      </c>
      <c r="H37" s="64">
        <v>798.52323799999999</v>
      </c>
      <c r="I37" s="64">
        <v>134.22981200000001</v>
      </c>
      <c r="J37" s="64">
        <v>255.866142</v>
      </c>
      <c r="K37" s="64">
        <v>26.538460000000001</v>
      </c>
      <c r="L37" s="64">
        <v>381.88881900000001</v>
      </c>
      <c r="M37" s="64">
        <v>681</v>
      </c>
      <c r="N37" s="64">
        <v>101</v>
      </c>
      <c r="O37" s="65">
        <v>299</v>
      </c>
      <c r="P37" s="65">
        <f t="shared" si="0"/>
        <v>281</v>
      </c>
      <c r="Q37" s="65">
        <v>553</v>
      </c>
      <c r="R37" s="65">
        <v>77</v>
      </c>
      <c r="S37" s="65">
        <v>245</v>
      </c>
      <c r="T37" s="65">
        <f t="shared" si="1"/>
        <v>231</v>
      </c>
    </row>
    <row r="38" spans="1:20" x14ac:dyDescent="0.2">
      <c r="A38" s="49"/>
      <c r="B38" s="64">
        <v>32</v>
      </c>
      <c r="C38" s="64">
        <v>477</v>
      </c>
      <c r="D38" s="64">
        <v>138</v>
      </c>
      <c r="E38" s="64">
        <v>80</v>
      </c>
      <c r="F38" s="64">
        <v>6</v>
      </c>
      <c r="G38" s="64">
        <v>232</v>
      </c>
      <c r="H38" s="64">
        <v>301.06538799999998</v>
      </c>
      <c r="I38" s="64">
        <v>82.336842000000004</v>
      </c>
      <c r="J38" s="64">
        <v>63.307087000000003</v>
      </c>
      <c r="K38" s="64">
        <v>3.4615390000000001</v>
      </c>
      <c r="L38" s="64">
        <v>151.959924</v>
      </c>
      <c r="M38" s="64">
        <v>232</v>
      </c>
      <c r="N38" s="64">
        <v>57</v>
      </c>
      <c r="O38" s="65">
        <v>112</v>
      </c>
      <c r="P38" s="65">
        <f t="shared" si="0"/>
        <v>63</v>
      </c>
      <c r="Q38" s="65">
        <v>197</v>
      </c>
      <c r="R38" s="65">
        <v>45</v>
      </c>
      <c r="S38" s="65">
        <v>95</v>
      </c>
      <c r="T38" s="65">
        <f t="shared" si="1"/>
        <v>57</v>
      </c>
    </row>
    <row r="39" spans="1:20" x14ac:dyDescent="0.2">
      <c r="A39" s="49"/>
      <c r="B39" s="64">
        <v>33</v>
      </c>
      <c r="C39" s="64">
        <v>251</v>
      </c>
      <c r="D39" s="64">
        <v>105</v>
      </c>
      <c r="E39" s="64">
        <v>19</v>
      </c>
      <c r="F39" s="64">
        <v>2</v>
      </c>
      <c r="G39" s="64">
        <v>120</v>
      </c>
      <c r="H39" s="64">
        <v>145.411586</v>
      </c>
      <c r="I39" s="64">
        <v>48.433439</v>
      </c>
      <c r="J39" s="64">
        <v>15.826772</v>
      </c>
      <c r="K39" s="64">
        <v>0</v>
      </c>
      <c r="L39" s="64">
        <v>81.151373000000007</v>
      </c>
      <c r="M39" s="64">
        <v>128</v>
      </c>
      <c r="N39" s="64">
        <v>39</v>
      </c>
      <c r="O39" s="65">
        <v>61</v>
      </c>
      <c r="P39" s="65">
        <f t="shared" si="0"/>
        <v>28</v>
      </c>
      <c r="Q39" s="65">
        <v>106</v>
      </c>
      <c r="R39" s="65">
        <v>27</v>
      </c>
      <c r="S39" s="65">
        <v>55</v>
      </c>
      <c r="T39" s="65">
        <f t="shared" si="1"/>
        <v>24</v>
      </c>
    </row>
    <row r="40" spans="1:20" x14ac:dyDescent="0.2">
      <c r="A40" s="49"/>
      <c r="B40" s="64">
        <v>34</v>
      </c>
      <c r="C40" s="64">
        <v>460</v>
      </c>
      <c r="D40" s="64">
        <v>158</v>
      </c>
      <c r="E40" s="64">
        <v>35</v>
      </c>
      <c r="F40" s="64">
        <v>8</v>
      </c>
      <c r="G40" s="64">
        <v>255</v>
      </c>
      <c r="H40" s="64">
        <v>376.34549900000002</v>
      </c>
      <c r="I40" s="64">
        <v>154.96180699999999</v>
      </c>
      <c r="J40" s="64">
        <v>30.824178</v>
      </c>
      <c r="K40" s="64">
        <v>0</v>
      </c>
      <c r="L40" s="64">
        <v>189.05951300000001</v>
      </c>
      <c r="M40" s="64">
        <v>200</v>
      </c>
      <c r="N40" s="64">
        <v>66</v>
      </c>
      <c r="O40" s="65">
        <v>83</v>
      </c>
      <c r="P40" s="65">
        <f t="shared" si="0"/>
        <v>51</v>
      </c>
      <c r="Q40" s="65">
        <v>158</v>
      </c>
      <c r="R40" s="65">
        <v>46</v>
      </c>
      <c r="S40" s="65">
        <v>71</v>
      </c>
      <c r="T40" s="65">
        <f t="shared" si="1"/>
        <v>41</v>
      </c>
    </row>
    <row r="41" spans="1:20" x14ac:dyDescent="0.2">
      <c r="A41" s="49"/>
      <c r="B41" s="64">
        <v>35</v>
      </c>
      <c r="C41" s="64">
        <v>762</v>
      </c>
      <c r="D41" s="64">
        <v>244</v>
      </c>
      <c r="E41" s="64">
        <v>80</v>
      </c>
      <c r="F41" s="64">
        <v>18</v>
      </c>
      <c r="G41" s="64">
        <v>410</v>
      </c>
      <c r="H41" s="64">
        <v>613.11976400000003</v>
      </c>
      <c r="I41" s="64">
        <v>247.13735800000001</v>
      </c>
      <c r="J41" s="64">
        <v>58.846158000000003</v>
      </c>
      <c r="K41" s="64">
        <v>0</v>
      </c>
      <c r="L41" s="64">
        <v>305.636256</v>
      </c>
      <c r="M41" s="64">
        <v>360</v>
      </c>
      <c r="N41" s="64">
        <v>78</v>
      </c>
      <c r="O41" s="65">
        <v>213</v>
      </c>
      <c r="P41" s="65">
        <f t="shared" si="0"/>
        <v>69</v>
      </c>
      <c r="Q41" s="65">
        <v>283</v>
      </c>
      <c r="R41" s="65">
        <v>61</v>
      </c>
      <c r="S41" s="65">
        <v>175</v>
      </c>
      <c r="T41" s="65">
        <f t="shared" si="1"/>
        <v>47</v>
      </c>
    </row>
    <row r="42" spans="1:20" x14ac:dyDescent="0.2">
      <c r="A42" s="49"/>
      <c r="B42" s="64">
        <v>36</v>
      </c>
      <c r="C42" s="64">
        <v>908</v>
      </c>
      <c r="D42" s="64">
        <v>200</v>
      </c>
      <c r="E42" s="64">
        <v>104</v>
      </c>
      <c r="F42" s="64">
        <v>4</v>
      </c>
      <c r="G42" s="64">
        <v>575</v>
      </c>
      <c r="H42" s="64">
        <v>697.57208300000002</v>
      </c>
      <c r="I42" s="64">
        <v>170.992344</v>
      </c>
      <c r="J42" s="64">
        <v>80.329674999999995</v>
      </c>
      <c r="K42" s="64">
        <v>0</v>
      </c>
      <c r="L42" s="64">
        <v>438.75006300000001</v>
      </c>
      <c r="M42" s="64">
        <v>506</v>
      </c>
      <c r="N42" s="64">
        <v>89</v>
      </c>
      <c r="O42" s="65">
        <v>296</v>
      </c>
      <c r="P42" s="65">
        <f t="shared" si="0"/>
        <v>121</v>
      </c>
      <c r="Q42" s="65">
        <v>405</v>
      </c>
      <c r="R42" s="65">
        <v>67</v>
      </c>
      <c r="S42" s="65">
        <v>236</v>
      </c>
      <c r="T42" s="65">
        <f t="shared" si="1"/>
        <v>102</v>
      </c>
    </row>
    <row r="43" spans="1:20" x14ac:dyDescent="0.2">
      <c r="A43" s="49"/>
      <c r="B43" s="64">
        <v>37</v>
      </c>
      <c r="C43" s="64">
        <v>542</v>
      </c>
      <c r="D43" s="64">
        <v>111</v>
      </c>
      <c r="E43" s="64">
        <v>96</v>
      </c>
      <c r="F43" s="64">
        <v>7</v>
      </c>
      <c r="G43" s="64">
        <v>319</v>
      </c>
      <c r="H43" s="64">
        <v>456.36350099999999</v>
      </c>
      <c r="I43" s="64">
        <v>126.908377</v>
      </c>
      <c r="J43" s="64">
        <v>85.000000999999997</v>
      </c>
      <c r="K43" s="64">
        <v>0</v>
      </c>
      <c r="L43" s="64">
        <v>239.95511300000001</v>
      </c>
      <c r="M43" s="64">
        <v>321</v>
      </c>
      <c r="N43" s="64">
        <v>46</v>
      </c>
      <c r="O43" s="65">
        <v>177</v>
      </c>
      <c r="P43" s="65">
        <f t="shared" si="0"/>
        <v>98</v>
      </c>
      <c r="Q43" s="65">
        <v>266</v>
      </c>
      <c r="R43" s="65">
        <v>35</v>
      </c>
      <c r="S43" s="65">
        <v>147</v>
      </c>
      <c r="T43" s="65">
        <f t="shared" si="1"/>
        <v>84</v>
      </c>
    </row>
    <row r="44" spans="1:20" x14ac:dyDescent="0.2">
      <c r="A44" s="49"/>
      <c r="B44" s="64">
        <v>38</v>
      </c>
      <c r="C44" s="64">
        <v>880</v>
      </c>
      <c r="D44" s="64">
        <v>85</v>
      </c>
      <c r="E44" s="64">
        <v>458</v>
      </c>
      <c r="F44" s="64">
        <v>13</v>
      </c>
      <c r="G44" s="64">
        <v>303</v>
      </c>
      <c r="H44" s="64">
        <v>739.999863</v>
      </c>
      <c r="I44" s="64">
        <v>124.999999</v>
      </c>
      <c r="J44" s="64">
        <v>339.99999400000002</v>
      </c>
      <c r="K44" s="64">
        <v>0</v>
      </c>
      <c r="L44" s="64">
        <v>254.99989199999999</v>
      </c>
      <c r="M44" s="64">
        <v>656</v>
      </c>
      <c r="N44" s="64">
        <v>52</v>
      </c>
      <c r="O44" s="65">
        <v>149</v>
      </c>
      <c r="P44" s="65">
        <f t="shared" si="0"/>
        <v>455</v>
      </c>
      <c r="Q44" s="65">
        <v>598</v>
      </c>
      <c r="R44" s="65">
        <v>42</v>
      </c>
      <c r="S44" s="65">
        <v>133</v>
      </c>
      <c r="T44" s="65">
        <f t="shared" si="1"/>
        <v>423</v>
      </c>
    </row>
    <row r="45" spans="1:20" x14ac:dyDescent="0.2">
      <c r="A45" s="49"/>
      <c r="B45" s="64">
        <v>39</v>
      </c>
      <c r="C45" s="64">
        <v>1267</v>
      </c>
      <c r="D45" s="64">
        <v>343</v>
      </c>
      <c r="E45" s="64">
        <v>387</v>
      </c>
      <c r="F45" s="64">
        <v>37</v>
      </c>
      <c r="G45" s="64">
        <v>451</v>
      </c>
      <c r="H45" s="64">
        <v>972.24533499999995</v>
      </c>
      <c r="I45" s="64">
        <v>289.35483199999999</v>
      </c>
      <c r="J45" s="64">
        <v>396.64843999999999</v>
      </c>
      <c r="K45" s="64">
        <v>2.9714290000000001</v>
      </c>
      <c r="L45" s="64">
        <v>277.55634600000002</v>
      </c>
      <c r="M45" s="64">
        <v>731</v>
      </c>
      <c r="N45" s="64">
        <v>159</v>
      </c>
      <c r="O45" s="65">
        <v>195</v>
      </c>
      <c r="P45" s="65">
        <f t="shared" si="0"/>
        <v>377</v>
      </c>
      <c r="Q45" s="65">
        <v>611</v>
      </c>
      <c r="R45" s="65">
        <v>136</v>
      </c>
      <c r="S45" s="65">
        <v>162</v>
      </c>
      <c r="T45" s="65">
        <f t="shared" si="1"/>
        <v>313</v>
      </c>
    </row>
    <row r="46" spans="1:20" x14ac:dyDescent="0.2">
      <c r="A46" s="49"/>
      <c r="B46" s="64">
        <v>40</v>
      </c>
      <c r="C46" s="64">
        <v>1405</v>
      </c>
      <c r="D46" s="64">
        <v>183</v>
      </c>
      <c r="E46" s="64">
        <v>932</v>
      </c>
      <c r="F46" s="64">
        <v>20</v>
      </c>
      <c r="G46" s="64">
        <v>209</v>
      </c>
      <c r="H46" s="64">
        <v>1029.9997949999999</v>
      </c>
      <c r="I46" s="64">
        <v>55</v>
      </c>
      <c r="J46" s="64">
        <v>734.99988900000005</v>
      </c>
      <c r="K46" s="64">
        <v>0</v>
      </c>
      <c r="L46" s="64">
        <v>239.99989199999999</v>
      </c>
      <c r="M46" s="64">
        <v>988</v>
      </c>
      <c r="N46" s="64">
        <v>71</v>
      </c>
      <c r="O46" s="65">
        <v>61</v>
      </c>
      <c r="P46" s="65">
        <f t="shared" si="0"/>
        <v>856</v>
      </c>
      <c r="Q46" s="65">
        <v>905</v>
      </c>
      <c r="R46" s="65">
        <v>63</v>
      </c>
      <c r="S46" s="65">
        <v>52</v>
      </c>
      <c r="T46" s="65">
        <f t="shared" si="1"/>
        <v>790</v>
      </c>
    </row>
    <row r="47" spans="1:20" x14ac:dyDescent="0.2">
      <c r="A47" s="49"/>
      <c r="B47" s="64">
        <v>41</v>
      </c>
      <c r="C47" s="64">
        <v>1129</v>
      </c>
      <c r="D47" s="64">
        <v>284</v>
      </c>
      <c r="E47" s="64">
        <v>337</v>
      </c>
      <c r="F47" s="64">
        <v>11</v>
      </c>
      <c r="G47" s="64">
        <v>464</v>
      </c>
      <c r="H47" s="64">
        <v>731.62028199999997</v>
      </c>
      <c r="I47" s="64">
        <v>208.88116500000001</v>
      </c>
      <c r="J47" s="64">
        <v>381.17666500000001</v>
      </c>
      <c r="K47" s="64">
        <v>33.611111000000001</v>
      </c>
      <c r="L47" s="64">
        <v>98.168722000000002</v>
      </c>
      <c r="M47" s="64">
        <v>625</v>
      </c>
      <c r="N47" s="64">
        <v>99</v>
      </c>
      <c r="O47" s="65">
        <v>194</v>
      </c>
      <c r="P47" s="65">
        <f t="shared" si="0"/>
        <v>332</v>
      </c>
      <c r="Q47" s="65">
        <v>527</v>
      </c>
      <c r="R47" s="65">
        <v>74</v>
      </c>
      <c r="S47" s="65">
        <v>163</v>
      </c>
      <c r="T47" s="65">
        <f t="shared" si="1"/>
        <v>290</v>
      </c>
    </row>
    <row r="48" spans="1:20" x14ac:dyDescent="0.2">
      <c r="A48" s="49"/>
      <c r="B48" s="64">
        <v>42</v>
      </c>
      <c r="C48" s="64">
        <v>442</v>
      </c>
      <c r="D48" s="64">
        <v>212</v>
      </c>
      <c r="E48" s="64">
        <v>159</v>
      </c>
      <c r="F48" s="64">
        <v>6</v>
      </c>
      <c r="G48" s="64">
        <v>57</v>
      </c>
      <c r="H48" s="64">
        <v>380.04557</v>
      </c>
      <c r="I48" s="64">
        <v>168.32172</v>
      </c>
      <c r="J48" s="64">
        <v>176.47067699999999</v>
      </c>
      <c r="K48" s="64">
        <v>18.333334000000001</v>
      </c>
      <c r="L48" s="64">
        <v>12.572017000000001</v>
      </c>
      <c r="M48" s="64">
        <v>193</v>
      </c>
      <c r="N48" s="64">
        <v>63</v>
      </c>
      <c r="O48" s="65">
        <v>19</v>
      </c>
      <c r="P48" s="65">
        <f t="shared" si="0"/>
        <v>111</v>
      </c>
      <c r="Q48" s="65">
        <v>144</v>
      </c>
      <c r="R48" s="65">
        <v>45</v>
      </c>
      <c r="S48" s="65">
        <v>16</v>
      </c>
      <c r="T48" s="65">
        <f t="shared" si="1"/>
        <v>83</v>
      </c>
    </row>
    <row r="49" spans="1:20" x14ac:dyDescent="0.2">
      <c r="A49" s="49"/>
      <c r="B49" s="64">
        <v>43</v>
      </c>
      <c r="C49" s="64">
        <v>1462</v>
      </c>
      <c r="D49" s="64">
        <v>414</v>
      </c>
      <c r="E49" s="64">
        <v>139</v>
      </c>
      <c r="F49" s="64">
        <v>15</v>
      </c>
      <c r="G49" s="64">
        <v>862</v>
      </c>
      <c r="H49" s="64">
        <v>1075.047141</v>
      </c>
      <c r="I49" s="64">
        <v>258.46212600000001</v>
      </c>
      <c r="J49" s="64">
        <v>230.00010399999999</v>
      </c>
      <c r="K49" s="64">
        <v>21.875</v>
      </c>
      <c r="L49" s="64">
        <v>545.95991900000001</v>
      </c>
      <c r="M49" s="64">
        <v>769</v>
      </c>
      <c r="N49" s="64">
        <v>201</v>
      </c>
      <c r="O49" s="65">
        <v>414</v>
      </c>
      <c r="P49" s="65">
        <f t="shared" si="0"/>
        <v>154</v>
      </c>
      <c r="Q49" s="65">
        <v>625</v>
      </c>
      <c r="R49" s="65">
        <v>154</v>
      </c>
      <c r="S49" s="65">
        <v>340</v>
      </c>
      <c r="T49" s="65">
        <f t="shared" si="1"/>
        <v>131</v>
      </c>
    </row>
    <row r="50" spans="1:20" x14ac:dyDescent="0.2">
      <c r="A50" s="49"/>
      <c r="B50" s="64">
        <v>44</v>
      </c>
      <c r="C50" s="64">
        <v>505</v>
      </c>
      <c r="D50" s="64">
        <v>228</v>
      </c>
      <c r="E50" s="64">
        <v>57</v>
      </c>
      <c r="F50" s="64">
        <v>3</v>
      </c>
      <c r="G50" s="64">
        <v>186</v>
      </c>
      <c r="H50" s="64">
        <v>378.28935100000001</v>
      </c>
      <c r="I50" s="64">
        <v>139.55302800000001</v>
      </c>
      <c r="J50" s="64">
        <v>102.000046</v>
      </c>
      <c r="K50" s="64">
        <v>4.375</v>
      </c>
      <c r="L50" s="64">
        <v>129.69461000000001</v>
      </c>
      <c r="M50" s="64">
        <v>245</v>
      </c>
      <c r="N50" s="64">
        <v>96</v>
      </c>
      <c r="O50" s="65">
        <v>94</v>
      </c>
      <c r="P50" s="65">
        <f t="shared" si="0"/>
        <v>55</v>
      </c>
      <c r="Q50" s="65">
        <v>182</v>
      </c>
      <c r="R50" s="65">
        <v>73</v>
      </c>
      <c r="S50" s="65">
        <v>67</v>
      </c>
      <c r="T50" s="65">
        <f t="shared" si="1"/>
        <v>42</v>
      </c>
    </row>
    <row r="51" spans="1:20" x14ac:dyDescent="0.2">
      <c r="A51" s="49"/>
      <c r="B51" s="64">
        <v>45</v>
      </c>
      <c r="C51" s="64">
        <v>1070</v>
      </c>
      <c r="D51" s="64">
        <v>496</v>
      </c>
      <c r="E51" s="64">
        <v>140</v>
      </c>
      <c r="F51" s="64">
        <v>6</v>
      </c>
      <c r="G51" s="64">
        <v>411</v>
      </c>
      <c r="H51" s="64">
        <v>661.063849</v>
      </c>
      <c r="I51" s="64">
        <v>321.292778</v>
      </c>
      <c r="J51" s="64">
        <v>108.28125199999999</v>
      </c>
      <c r="K51" s="64">
        <v>4.2857149999999997</v>
      </c>
      <c r="L51" s="64">
        <v>227.204115</v>
      </c>
      <c r="M51" s="64">
        <v>596</v>
      </c>
      <c r="N51" s="64">
        <v>211</v>
      </c>
      <c r="O51" s="65">
        <v>246</v>
      </c>
      <c r="P51" s="65">
        <f t="shared" si="0"/>
        <v>139</v>
      </c>
      <c r="Q51" s="65">
        <v>449</v>
      </c>
      <c r="R51" s="65">
        <v>138</v>
      </c>
      <c r="S51" s="65">
        <v>199</v>
      </c>
      <c r="T51" s="65">
        <f t="shared" si="1"/>
        <v>112</v>
      </c>
    </row>
    <row r="52" spans="1:20" x14ac:dyDescent="0.2">
      <c r="A52" s="49"/>
      <c r="B52" s="64">
        <v>46</v>
      </c>
      <c r="C52" s="64">
        <v>1222</v>
      </c>
      <c r="D52" s="64">
        <v>483</v>
      </c>
      <c r="E52" s="64">
        <v>193</v>
      </c>
      <c r="F52" s="64">
        <v>20</v>
      </c>
      <c r="G52" s="64">
        <v>500</v>
      </c>
      <c r="H52" s="64">
        <v>859.99999400000002</v>
      </c>
      <c r="I52" s="64">
        <v>180.00000299999999</v>
      </c>
      <c r="J52" s="64">
        <v>49.999899999999997</v>
      </c>
      <c r="K52" s="64">
        <v>0</v>
      </c>
      <c r="L52" s="64">
        <v>630.00009999999997</v>
      </c>
      <c r="M52" s="64">
        <v>551</v>
      </c>
      <c r="N52" s="64">
        <v>122</v>
      </c>
      <c r="O52" s="65">
        <v>286</v>
      </c>
      <c r="P52" s="65">
        <f t="shared" si="0"/>
        <v>143</v>
      </c>
      <c r="Q52" s="65">
        <v>421</v>
      </c>
      <c r="R52" s="65">
        <v>87</v>
      </c>
      <c r="S52" s="65">
        <v>236</v>
      </c>
      <c r="T52" s="65">
        <f t="shared" si="1"/>
        <v>98</v>
      </c>
    </row>
    <row r="53" spans="1:20" x14ac:dyDescent="0.2">
      <c r="A53" s="49"/>
      <c r="B53" s="64">
        <v>47</v>
      </c>
      <c r="C53" s="64">
        <v>619</v>
      </c>
      <c r="D53" s="64">
        <v>276</v>
      </c>
      <c r="E53" s="64">
        <v>61</v>
      </c>
      <c r="F53" s="64">
        <v>10</v>
      </c>
      <c r="G53" s="64">
        <v>262</v>
      </c>
      <c r="H53" s="64">
        <v>388.93613399999998</v>
      </c>
      <c r="I53" s="64">
        <v>178.70722499999999</v>
      </c>
      <c r="J53" s="64">
        <v>56.71875</v>
      </c>
      <c r="K53" s="64">
        <v>10.714286</v>
      </c>
      <c r="L53" s="64">
        <v>142.79587699999999</v>
      </c>
      <c r="M53" s="64">
        <v>278</v>
      </c>
      <c r="N53" s="64">
        <v>92</v>
      </c>
      <c r="O53" s="65">
        <v>127</v>
      </c>
      <c r="P53" s="65">
        <f t="shared" si="0"/>
        <v>59</v>
      </c>
      <c r="Q53" s="65">
        <v>216</v>
      </c>
      <c r="R53" s="65">
        <v>70</v>
      </c>
      <c r="S53" s="65">
        <v>101</v>
      </c>
      <c r="T53" s="65">
        <f t="shared" si="1"/>
        <v>45</v>
      </c>
    </row>
    <row r="54" spans="1:20" x14ac:dyDescent="0.2">
      <c r="A54" s="49"/>
      <c r="B54" s="64">
        <v>48</v>
      </c>
      <c r="C54" s="64">
        <v>424</v>
      </c>
      <c r="D54" s="64">
        <v>271</v>
      </c>
      <c r="E54" s="64">
        <v>41</v>
      </c>
      <c r="F54" s="64">
        <v>3</v>
      </c>
      <c r="G54" s="64">
        <v>102</v>
      </c>
      <c r="H54" s="64">
        <v>201.45012</v>
      </c>
      <c r="I54" s="64">
        <v>106.41219</v>
      </c>
      <c r="J54" s="64">
        <v>28.921291</v>
      </c>
      <c r="K54" s="64">
        <v>0</v>
      </c>
      <c r="L54" s="64">
        <v>66.116637999999995</v>
      </c>
      <c r="M54" s="64">
        <v>117</v>
      </c>
      <c r="N54" s="64">
        <v>48</v>
      </c>
      <c r="O54" s="65">
        <v>49</v>
      </c>
      <c r="P54" s="65">
        <f t="shared" si="0"/>
        <v>20</v>
      </c>
      <c r="Q54" s="65">
        <v>72</v>
      </c>
      <c r="R54" s="65">
        <v>21</v>
      </c>
      <c r="S54" s="65">
        <v>34</v>
      </c>
      <c r="T54" s="65">
        <f t="shared" si="1"/>
        <v>17</v>
      </c>
    </row>
    <row r="55" spans="1:20" x14ac:dyDescent="0.2">
      <c r="A55" s="49"/>
      <c r="B55" s="64">
        <v>49</v>
      </c>
      <c r="C55" s="64">
        <v>1026</v>
      </c>
      <c r="D55" s="64">
        <v>385</v>
      </c>
      <c r="E55" s="64">
        <v>100</v>
      </c>
      <c r="F55" s="64">
        <v>13</v>
      </c>
      <c r="G55" s="64">
        <v>495</v>
      </c>
      <c r="H55" s="64">
        <v>615.46400900000003</v>
      </c>
      <c r="I55" s="64">
        <v>182.87604200000001</v>
      </c>
      <c r="J55" s="64">
        <v>74.635591000000005</v>
      </c>
      <c r="K55" s="64">
        <v>15.555555999999999</v>
      </c>
      <c r="L55" s="64">
        <v>327.39683500000001</v>
      </c>
      <c r="M55" s="64">
        <v>472</v>
      </c>
      <c r="N55" s="64">
        <v>147</v>
      </c>
      <c r="O55" s="65">
        <v>232</v>
      </c>
      <c r="P55" s="65">
        <f t="shared" si="0"/>
        <v>93</v>
      </c>
      <c r="Q55" s="65">
        <v>364</v>
      </c>
      <c r="R55" s="65">
        <v>101</v>
      </c>
      <c r="S55" s="65">
        <v>182</v>
      </c>
      <c r="T55" s="65">
        <f t="shared" si="1"/>
        <v>81</v>
      </c>
    </row>
    <row r="56" spans="1:20" x14ac:dyDescent="0.2">
      <c r="A56" s="49"/>
      <c r="B56" s="64">
        <v>50</v>
      </c>
      <c r="C56" s="64">
        <v>945</v>
      </c>
      <c r="D56" s="64">
        <v>257</v>
      </c>
      <c r="E56" s="64">
        <v>144</v>
      </c>
      <c r="F56" s="64">
        <v>2</v>
      </c>
      <c r="G56" s="64">
        <v>535</v>
      </c>
      <c r="H56" s="64">
        <v>597.19143099999997</v>
      </c>
      <c r="I56" s="64">
        <v>127.439757</v>
      </c>
      <c r="J56" s="64">
        <v>127.813452</v>
      </c>
      <c r="K56" s="64">
        <v>2.5925929999999999</v>
      </c>
      <c r="L56" s="64">
        <v>339.34563400000002</v>
      </c>
      <c r="M56" s="64">
        <v>519</v>
      </c>
      <c r="N56" s="64">
        <v>123</v>
      </c>
      <c r="O56" s="65">
        <v>274</v>
      </c>
      <c r="P56" s="65">
        <f t="shared" si="0"/>
        <v>122</v>
      </c>
      <c r="Q56" s="65">
        <v>423</v>
      </c>
      <c r="R56" s="65">
        <v>102</v>
      </c>
      <c r="S56" s="65">
        <v>221</v>
      </c>
      <c r="T56" s="65">
        <f t="shared" si="1"/>
        <v>100</v>
      </c>
    </row>
    <row r="57" spans="1:20" x14ac:dyDescent="0.2">
      <c r="A57" s="49"/>
      <c r="B57" s="64">
        <v>51</v>
      </c>
      <c r="C57" s="64">
        <v>1047</v>
      </c>
      <c r="D57" s="64">
        <v>315</v>
      </c>
      <c r="E57" s="64">
        <v>107</v>
      </c>
      <c r="F57" s="64">
        <v>13</v>
      </c>
      <c r="G57" s="64">
        <v>603</v>
      </c>
      <c r="H57" s="64">
        <v>630.89451799999995</v>
      </c>
      <c r="I57" s="64">
        <v>138.272131</v>
      </c>
      <c r="J57" s="64">
        <v>88.629766000000004</v>
      </c>
      <c r="K57" s="64">
        <v>16.851852999999998</v>
      </c>
      <c r="L57" s="64">
        <v>387.14078899999998</v>
      </c>
      <c r="M57" s="64">
        <v>532</v>
      </c>
      <c r="N57" s="64">
        <v>121</v>
      </c>
      <c r="O57" s="65">
        <v>310</v>
      </c>
      <c r="P57" s="65">
        <f t="shared" si="0"/>
        <v>101</v>
      </c>
      <c r="Q57" s="65">
        <v>420</v>
      </c>
      <c r="R57" s="65">
        <v>91</v>
      </c>
      <c r="S57" s="65">
        <v>252</v>
      </c>
      <c r="T57" s="65">
        <f t="shared" si="1"/>
        <v>77</v>
      </c>
    </row>
    <row r="58" spans="1:20" x14ac:dyDescent="0.2">
      <c r="A58" s="49"/>
      <c r="B58" s="64">
        <v>52</v>
      </c>
      <c r="C58" s="64">
        <v>1352</v>
      </c>
      <c r="D58" s="64">
        <v>622</v>
      </c>
      <c r="E58" s="64">
        <v>59</v>
      </c>
      <c r="F58" s="64">
        <v>7</v>
      </c>
      <c r="G58" s="64">
        <v>655</v>
      </c>
      <c r="H58" s="64">
        <v>637.736805</v>
      </c>
      <c r="I58" s="64">
        <v>152.060036</v>
      </c>
      <c r="J58" s="64">
        <v>53.846113000000003</v>
      </c>
      <c r="K58" s="64">
        <v>2.5</v>
      </c>
      <c r="L58" s="64">
        <v>429.33064100000001</v>
      </c>
      <c r="M58" s="64">
        <v>402</v>
      </c>
      <c r="N58" s="64">
        <v>79</v>
      </c>
      <c r="O58" s="65">
        <v>252</v>
      </c>
      <c r="P58" s="65">
        <f t="shared" si="0"/>
        <v>71</v>
      </c>
      <c r="Q58" s="65">
        <v>314</v>
      </c>
      <c r="R58" s="65">
        <v>51</v>
      </c>
      <c r="S58" s="65">
        <v>211</v>
      </c>
      <c r="T58" s="65">
        <f t="shared" si="1"/>
        <v>52</v>
      </c>
    </row>
    <row r="59" spans="1:20" x14ac:dyDescent="0.2">
      <c r="A59" s="49"/>
      <c r="B59" s="64">
        <v>53</v>
      </c>
      <c r="C59" s="64">
        <v>699</v>
      </c>
      <c r="D59" s="64">
        <v>122</v>
      </c>
      <c r="E59" s="64">
        <v>80</v>
      </c>
      <c r="F59" s="64">
        <v>15</v>
      </c>
      <c r="G59" s="64">
        <v>472</v>
      </c>
      <c r="H59" s="64">
        <v>442.26312000000001</v>
      </c>
      <c r="I59" s="64">
        <v>32.939957</v>
      </c>
      <c r="J59" s="64">
        <v>71.153792999999993</v>
      </c>
      <c r="K59" s="64">
        <v>7.5</v>
      </c>
      <c r="L59" s="64">
        <v>330.66937000000001</v>
      </c>
      <c r="M59" s="64">
        <v>415</v>
      </c>
      <c r="N59" s="64">
        <v>41</v>
      </c>
      <c r="O59" s="65">
        <v>291</v>
      </c>
      <c r="P59" s="65">
        <f t="shared" si="0"/>
        <v>83</v>
      </c>
      <c r="Q59" s="65">
        <v>348</v>
      </c>
      <c r="R59" s="65">
        <v>27</v>
      </c>
      <c r="S59" s="65">
        <v>251</v>
      </c>
      <c r="T59" s="65">
        <f t="shared" si="1"/>
        <v>70</v>
      </c>
    </row>
    <row r="60" spans="1:20" x14ac:dyDescent="0.2">
      <c r="A60" s="49"/>
      <c r="B60" s="64">
        <v>54</v>
      </c>
      <c r="C60" s="64">
        <v>687</v>
      </c>
      <c r="D60" s="64">
        <v>110</v>
      </c>
      <c r="E60" s="64">
        <v>84</v>
      </c>
      <c r="F60" s="64">
        <v>1</v>
      </c>
      <c r="G60" s="64">
        <v>487</v>
      </c>
      <c r="H60" s="64">
        <v>485.49775</v>
      </c>
      <c r="I60" s="64">
        <v>37.219887999999997</v>
      </c>
      <c r="J60" s="64">
        <v>216.67499599999999</v>
      </c>
      <c r="K60" s="64">
        <v>0</v>
      </c>
      <c r="L60" s="64">
        <v>231.602878</v>
      </c>
      <c r="M60" s="64">
        <v>448</v>
      </c>
      <c r="N60" s="64">
        <v>54</v>
      </c>
      <c r="O60" s="65">
        <v>296</v>
      </c>
      <c r="P60" s="65">
        <f t="shared" si="0"/>
        <v>98</v>
      </c>
      <c r="Q60" s="65">
        <v>370</v>
      </c>
      <c r="R60" s="65">
        <v>45</v>
      </c>
      <c r="S60" s="65">
        <v>247</v>
      </c>
      <c r="T60" s="65">
        <f t="shared" si="1"/>
        <v>78</v>
      </c>
    </row>
    <row r="61" spans="1:20" x14ac:dyDescent="0.2">
      <c r="A61" s="49"/>
      <c r="B61" s="64">
        <v>55</v>
      </c>
      <c r="C61" s="64">
        <v>1693</v>
      </c>
      <c r="D61" s="64">
        <v>213</v>
      </c>
      <c r="E61" s="64">
        <v>162</v>
      </c>
      <c r="F61" s="64">
        <v>2</v>
      </c>
      <c r="G61" s="64">
        <v>1303</v>
      </c>
      <c r="H61" s="64">
        <v>1214.999984</v>
      </c>
      <c r="I61" s="64">
        <v>110.00009799999999</v>
      </c>
      <c r="J61" s="64">
        <v>175.000001</v>
      </c>
      <c r="K61" s="64">
        <v>0</v>
      </c>
      <c r="L61" s="64">
        <v>874.99989000000005</v>
      </c>
      <c r="M61" s="64">
        <v>873</v>
      </c>
      <c r="N61" s="64">
        <v>80</v>
      </c>
      <c r="O61" s="65">
        <v>636</v>
      </c>
      <c r="P61" s="65">
        <f t="shared" si="0"/>
        <v>157</v>
      </c>
      <c r="Q61" s="65">
        <v>674</v>
      </c>
      <c r="R61" s="65">
        <v>63</v>
      </c>
      <c r="S61" s="65">
        <v>491</v>
      </c>
      <c r="T61" s="65">
        <f t="shared" si="1"/>
        <v>120</v>
      </c>
    </row>
    <row r="62" spans="1:20" x14ac:dyDescent="0.2">
      <c r="A62" s="49"/>
      <c r="B62" s="64">
        <v>56</v>
      </c>
      <c r="C62" s="64">
        <v>1489</v>
      </c>
      <c r="D62" s="64">
        <v>240</v>
      </c>
      <c r="E62" s="64">
        <v>139</v>
      </c>
      <c r="F62" s="64">
        <v>18</v>
      </c>
      <c r="G62" s="64">
        <v>1062</v>
      </c>
      <c r="H62" s="64">
        <v>888.50214300000005</v>
      </c>
      <c r="I62" s="64">
        <v>92.780011000000002</v>
      </c>
      <c r="J62" s="64">
        <v>318.32500399999998</v>
      </c>
      <c r="K62" s="64">
        <v>0</v>
      </c>
      <c r="L62" s="64">
        <v>477.39711299999999</v>
      </c>
      <c r="M62" s="64">
        <v>793</v>
      </c>
      <c r="N62" s="64">
        <v>100</v>
      </c>
      <c r="O62" s="65">
        <v>533</v>
      </c>
      <c r="P62" s="65">
        <f t="shared" si="0"/>
        <v>160</v>
      </c>
      <c r="Q62" s="65">
        <v>652</v>
      </c>
      <c r="R62" s="65">
        <v>84</v>
      </c>
      <c r="S62" s="65">
        <v>438</v>
      </c>
      <c r="T62" s="65">
        <f t="shared" si="1"/>
        <v>130</v>
      </c>
    </row>
    <row r="63" spans="1:20" x14ac:dyDescent="0.2">
      <c r="A63" s="49"/>
      <c r="B63" s="64">
        <v>57</v>
      </c>
      <c r="C63" s="64">
        <v>1190</v>
      </c>
      <c r="D63" s="64">
        <v>197</v>
      </c>
      <c r="E63" s="64">
        <v>87</v>
      </c>
      <c r="F63" s="64">
        <v>5</v>
      </c>
      <c r="G63" s="64">
        <v>895</v>
      </c>
      <c r="H63" s="64">
        <v>670.00000999999997</v>
      </c>
      <c r="I63" s="64">
        <v>9.9999900000000004</v>
      </c>
      <c r="J63" s="64">
        <v>115.00000300000001</v>
      </c>
      <c r="K63" s="64">
        <v>0</v>
      </c>
      <c r="L63" s="64">
        <v>545.00001099999997</v>
      </c>
      <c r="M63" s="64">
        <v>584</v>
      </c>
      <c r="N63" s="64">
        <v>81</v>
      </c>
      <c r="O63" s="65">
        <v>374</v>
      </c>
      <c r="P63" s="65">
        <f t="shared" si="0"/>
        <v>129</v>
      </c>
      <c r="Q63" s="65">
        <v>462</v>
      </c>
      <c r="R63" s="65">
        <v>65</v>
      </c>
      <c r="S63" s="65">
        <v>281</v>
      </c>
      <c r="T63" s="65">
        <f t="shared" si="1"/>
        <v>116</v>
      </c>
    </row>
    <row r="64" spans="1:20" x14ac:dyDescent="0.2">
      <c r="A64" s="49"/>
      <c r="B64" s="64">
        <v>58</v>
      </c>
      <c r="C64" s="64">
        <v>1252</v>
      </c>
      <c r="D64" s="64">
        <v>251</v>
      </c>
      <c r="E64" s="64">
        <v>102</v>
      </c>
      <c r="F64" s="64">
        <v>12</v>
      </c>
      <c r="G64" s="64">
        <v>871</v>
      </c>
      <c r="H64" s="64">
        <v>775.00013999999999</v>
      </c>
      <c r="I64" s="64">
        <v>140</v>
      </c>
      <c r="J64" s="64">
        <v>79.999998000000005</v>
      </c>
      <c r="K64" s="64">
        <v>20.000001000000001</v>
      </c>
      <c r="L64" s="64">
        <v>525.00012900000002</v>
      </c>
      <c r="M64" s="64">
        <v>740</v>
      </c>
      <c r="N64" s="64">
        <v>122</v>
      </c>
      <c r="O64" s="65">
        <v>478</v>
      </c>
      <c r="P64" s="65">
        <f t="shared" si="0"/>
        <v>140</v>
      </c>
      <c r="Q64" s="65">
        <v>595</v>
      </c>
      <c r="R64" s="65">
        <v>102</v>
      </c>
      <c r="S64" s="65">
        <v>379</v>
      </c>
      <c r="T64" s="65">
        <f t="shared" si="1"/>
        <v>114</v>
      </c>
    </row>
    <row r="65" spans="1:20" x14ac:dyDescent="0.2">
      <c r="A65" s="49"/>
      <c r="B65" s="64">
        <v>59</v>
      </c>
      <c r="C65" s="64">
        <v>434</v>
      </c>
      <c r="D65" s="64">
        <v>13</v>
      </c>
      <c r="E65" s="64">
        <v>18</v>
      </c>
      <c r="F65" s="64">
        <v>0</v>
      </c>
      <c r="G65" s="64">
        <v>397</v>
      </c>
      <c r="H65" s="64">
        <v>364.88097399999998</v>
      </c>
      <c r="I65" s="64">
        <v>2.4691360000000002</v>
      </c>
      <c r="J65" s="64">
        <v>35.416680999999997</v>
      </c>
      <c r="K65" s="64">
        <v>0</v>
      </c>
      <c r="L65" s="64">
        <v>326.99514799999997</v>
      </c>
      <c r="M65" s="64">
        <v>383</v>
      </c>
      <c r="N65" s="64">
        <v>7</v>
      </c>
      <c r="O65" s="65">
        <v>318</v>
      </c>
      <c r="P65" s="65">
        <f t="shared" si="0"/>
        <v>58</v>
      </c>
      <c r="Q65" s="65">
        <v>312</v>
      </c>
      <c r="R65" s="65">
        <v>5</v>
      </c>
      <c r="S65" s="65">
        <v>264</v>
      </c>
      <c r="T65" s="65">
        <f t="shared" si="1"/>
        <v>43</v>
      </c>
    </row>
    <row r="66" spans="1:20" x14ac:dyDescent="0.2">
      <c r="A66" s="49"/>
      <c r="B66" s="64">
        <v>60</v>
      </c>
      <c r="C66" s="64">
        <v>0</v>
      </c>
      <c r="D66" s="64">
        <v>0</v>
      </c>
      <c r="E66" s="64">
        <v>0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5">
        <v>0</v>
      </c>
      <c r="P66" s="65">
        <f t="shared" si="0"/>
        <v>0</v>
      </c>
      <c r="Q66" s="65">
        <v>0</v>
      </c>
      <c r="R66" s="65">
        <v>0</v>
      </c>
      <c r="S66" s="65">
        <v>0</v>
      </c>
      <c r="T66" s="65">
        <f t="shared" si="1"/>
        <v>0</v>
      </c>
    </row>
    <row r="67" spans="1:20" x14ac:dyDescent="0.2">
      <c r="A67" s="49"/>
      <c r="B67" s="64">
        <v>61</v>
      </c>
      <c r="C67" s="64">
        <v>0</v>
      </c>
      <c r="D67" s="64">
        <v>0</v>
      </c>
      <c r="E67" s="64">
        <v>0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5">
        <v>0</v>
      </c>
      <c r="P67" s="65">
        <f t="shared" si="0"/>
        <v>0</v>
      </c>
      <c r="Q67" s="65">
        <v>0</v>
      </c>
      <c r="R67" s="65">
        <v>0</v>
      </c>
      <c r="S67" s="65">
        <v>0</v>
      </c>
      <c r="T67" s="65">
        <f t="shared" si="1"/>
        <v>0</v>
      </c>
    </row>
    <row r="68" spans="1:20" x14ac:dyDescent="0.2">
      <c r="A68" s="49"/>
      <c r="B68" s="64">
        <v>62</v>
      </c>
      <c r="C68" s="64">
        <v>316</v>
      </c>
      <c r="D68" s="64">
        <v>135</v>
      </c>
      <c r="E68" s="64">
        <v>48</v>
      </c>
      <c r="F68" s="64">
        <v>5</v>
      </c>
      <c r="G68" s="64">
        <v>117</v>
      </c>
      <c r="H68" s="64">
        <v>264.74631599999998</v>
      </c>
      <c r="I68" s="64">
        <v>94.962124000000003</v>
      </c>
      <c r="J68" s="64">
        <v>88.000039000000001</v>
      </c>
      <c r="K68" s="64">
        <v>6.5625</v>
      </c>
      <c r="L68" s="64">
        <v>74.554980999999998</v>
      </c>
      <c r="M68" s="64">
        <v>162</v>
      </c>
      <c r="N68" s="64">
        <v>61</v>
      </c>
      <c r="O68" s="65">
        <v>55</v>
      </c>
      <c r="P68" s="65">
        <f t="shared" si="0"/>
        <v>46</v>
      </c>
      <c r="Q68" s="65">
        <v>137</v>
      </c>
      <c r="R68" s="65">
        <v>46</v>
      </c>
      <c r="S68" s="65">
        <v>49</v>
      </c>
      <c r="T68" s="65">
        <f t="shared" si="1"/>
        <v>42</v>
      </c>
    </row>
    <row r="69" spans="1:20" x14ac:dyDescent="0.2">
      <c r="A69" s="49"/>
      <c r="B69" s="64">
        <v>63</v>
      </c>
      <c r="C69" s="64">
        <v>343</v>
      </c>
      <c r="D69" s="64">
        <v>89</v>
      </c>
      <c r="E69" s="64">
        <v>34</v>
      </c>
      <c r="F69" s="64">
        <v>1</v>
      </c>
      <c r="G69" s="64">
        <v>200</v>
      </c>
      <c r="H69" s="64">
        <v>250.91752199999999</v>
      </c>
      <c r="I69" s="64">
        <v>52.022728000000001</v>
      </c>
      <c r="J69" s="64">
        <v>50.000022999999999</v>
      </c>
      <c r="K69" s="64">
        <v>2.1875</v>
      </c>
      <c r="L69" s="64">
        <v>139.79059699999999</v>
      </c>
      <c r="M69" s="64">
        <v>217</v>
      </c>
      <c r="N69" s="64">
        <v>25</v>
      </c>
      <c r="O69" s="65">
        <v>119</v>
      </c>
      <c r="P69" s="65">
        <f t="shared" si="0"/>
        <v>73</v>
      </c>
      <c r="Q69" s="65">
        <v>184</v>
      </c>
      <c r="R69" s="65">
        <v>20</v>
      </c>
      <c r="S69" s="65">
        <v>100</v>
      </c>
      <c r="T69" s="65">
        <f t="shared" si="1"/>
        <v>64</v>
      </c>
    </row>
    <row r="70" spans="1:20" x14ac:dyDescent="0.2">
      <c r="A70" s="49"/>
      <c r="B70" s="64">
        <v>64</v>
      </c>
      <c r="C70" s="64">
        <v>0</v>
      </c>
      <c r="D70" s="64">
        <v>0</v>
      </c>
      <c r="E70" s="64">
        <v>0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5">
        <v>0</v>
      </c>
      <c r="P70" s="65">
        <f t="shared" si="0"/>
        <v>0</v>
      </c>
      <c r="Q70" s="65">
        <v>0</v>
      </c>
      <c r="R70" s="65">
        <v>0</v>
      </c>
      <c r="S70" s="65">
        <v>0</v>
      </c>
      <c r="T70" s="65">
        <f t="shared" si="1"/>
        <v>0</v>
      </c>
    </row>
    <row r="71" spans="1:20" x14ac:dyDescent="0.2">
      <c r="A71" s="49"/>
      <c r="B71" s="64">
        <v>65</v>
      </c>
      <c r="C71" s="64">
        <v>40</v>
      </c>
      <c r="D71" s="64">
        <v>9</v>
      </c>
      <c r="E71" s="64">
        <v>2</v>
      </c>
      <c r="F71" s="64">
        <v>2</v>
      </c>
      <c r="G71" s="64">
        <v>27</v>
      </c>
      <c r="H71" s="64">
        <v>22.704522999999998</v>
      </c>
      <c r="I71" s="64">
        <v>3.4539490000000002</v>
      </c>
      <c r="J71" s="64">
        <v>1.3157890000000001</v>
      </c>
      <c r="K71" s="64">
        <v>0</v>
      </c>
      <c r="L71" s="64">
        <v>17.934785999999999</v>
      </c>
      <c r="M71" s="64">
        <v>34</v>
      </c>
      <c r="N71" s="64">
        <v>6</v>
      </c>
      <c r="O71" s="65">
        <v>20</v>
      </c>
      <c r="P71" s="65">
        <f t="shared" si="0"/>
        <v>8</v>
      </c>
      <c r="Q71" s="65">
        <v>28</v>
      </c>
      <c r="R71" s="65">
        <v>5</v>
      </c>
      <c r="S71" s="65">
        <v>18</v>
      </c>
      <c r="T71" s="65">
        <f t="shared" si="1"/>
        <v>5</v>
      </c>
    </row>
    <row r="72" spans="1:20" x14ac:dyDescent="0.2">
      <c r="A72" s="49"/>
      <c r="B72" s="64">
        <v>66</v>
      </c>
      <c r="C72" s="64">
        <v>1363</v>
      </c>
      <c r="D72" s="64">
        <v>141</v>
      </c>
      <c r="E72" s="64">
        <v>134</v>
      </c>
      <c r="F72" s="64">
        <v>11</v>
      </c>
      <c r="G72" s="64">
        <v>1060</v>
      </c>
      <c r="H72" s="64">
        <v>1043.907089</v>
      </c>
      <c r="I72" s="64">
        <v>61.558334000000002</v>
      </c>
      <c r="J72" s="64">
        <v>154.062613</v>
      </c>
      <c r="K72" s="64">
        <v>0</v>
      </c>
      <c r="L72" s="64">
        <v>815.78614200000004</v>
      </c>
      <c r="M72" s="64">
        <v>801</v>
      </c>
      <c r="N72" s="64">
        <v>62</v>
      </c>
      <c r="O72" s="65">
        <v>598</v>
      </c>
      <c r="P72" s="65">
        <f t="shared" ref="P72:P112" si="2">M72-N72-O72</f>
        <v>141</v>
      </c>
      <c r="Q72" s="65">
        <v>667</v>
      </c>
      <c r="R72" s="65">
        <v>44</v>
      </c>
      <c r="S72" s="65">
        <v>497</v>
      </c>
      <c r="T72" s="65">
        <f t="shared" ref="T72:T112" si="3">Q72-R72-S72</f>
        <v>126</v>
      </c>
    </row>
    <row r="73" spans="1:20" x14ac:dyDescent="0.2">
      <c r="A73" s="49"/>
      <c r="B73" s="64">
        <v>67</v>
      </c>
      <c r="C73" s="64">
        <v>688</v>
      </c>
      <c r="D73" s="64">
        <v>119</v>
      </c>
      <c r="E73" s="64">
        <v>48</v>
      </c>
      <c r="F73" s="64">
        <v>14</v>
      </c>
      <c r="G73" s="64">
        <v>492</v>
      </c>
      <c r="H73" s="64">
        <v>496.05531300000001</v>
      </c>
      <c r="I73" s="64">
        <v>22.016127000000001</v>
      </c>
      <c r="J73" s="64">
        <v>44.972067000000003</v>
      </c>
      <c r="K73" s="64">
        <v>21.666665999999999</v>
      </c>
      <c r="L73" s="64">
        <v>405.73378100000002</v>
      </c>
      <c r="M73" s="64">
        <v>416</v>
      </c>
      <c r="N73" s="64">
        <v>54</v>
      </c>
      <c r="O73" s="65">
        <v>298</v>
      </c>
      <c r="P73" s="65">
        <f t="shared" si="2"/>
        <v>64</v>
      </c>
      <c r="Q73" s="65">
        <v>346</v>
      </c>
      <c r="R73" s="65">
        <v>44</v>
      </c>
      <c r="S73" s="65">
        <v>247</v>
      </c>
      <c r="T73" s="65">
        <f t="shared" si="3"/>
        <v>55</v>
      </c>
    </row>
    <row r="74" spans="1:20" x14ac:dyDescent="0.2">
      <c r="A74" s="49"/>
      <c r="B74" s="64">
        <v>68</v>
      </c>
      <c r="C74" s="64">
        <v>623</v>
      </c>
      <c r="D74" s="64">
        <v>77</v>
      </c>
      <c r="E74" s="64">
        <v>34</v>
      </c>
      <c r="F74" s="64">
        <v>4</v>
      </c>
      <c r="G74" s="64">
        <v>503</v>
      </c>
      <c r="H74" s="64">
        <v>447.75444199999998</v>
      </c>
      <c r="I74" s="64">
        <v>13.306450999999999</v>
      </c>
      <c r="J74" s="64">
        <v>29.329609000000001</v>
      </c>
      <c r="K74" s="64">
        <v>3.3333330000000001</v>
      </c>
      <c r="L74" s="64">
        <v>401.78503599999999</v>
      </c>
      <c r="M74" s="64">
        <v>356</v>
      </c>
      <c r="N74" s="64">
        <v>36</v>
      </c>
      <c r="O74" s="65">
        <v>266</v>
      </c>
      <c r="P74" s="65">
        <f t="shared" si="2"/>
        <v>54</v>
      </c>
      <c r="Q74" s="65">
        <v>301</v>
      </c>
      <c r="R74" s="65">
        <v>35</v>
      </c>
      <c r="S74" s="65">
        <v>221</v>
      </c>
      <c r="T74" s="65">
        <f t="shared" si="3"/>
        <v>45</v>
      </c>
    </row>
    <row r="75" spans="1:20" x14ac:dyDescent="0.2">
      <c r="A75" s="49"/>
      <c r="B75" s="64">
        <v>69</v>
      </c>
      <c r="C75" s="64">
        <v>1357</v>
      </c>
      <c r="D75" s="64">
        <v>146</v>
      </c>
      <c r="E75" s="64">
        <v>109</v>
      </c>
      <c r="F75" s="64">
        <v>5</v>
      </c>
      <c r="G75" s="64">
        <v>1073</v>
      </c>
      <c r="H75" s="64">
        <v>1024.960885</v>
      </c>
      <c r="I75" s="64">
        <v>24.435483999999999</v>
      </c>
      <c r="J75" s="64">
        <v>100.698322</v>
      </c>
      <c r="K75" s="64">
        <v>5</v>
      </c>
      <c r="L75" s="64">
        <v>886.49373000000003</v>
      </c>
      <c r="M75" s="64">
        <v>781</v>
      </c>
      <c r="N75" s="64">
        <v>26</v>
      </c>
      <c r="O75" s="65">
        <v>639</v>
      </c>
      <c r="P75" s="65">
        <f t="shared" si="2"/>
        <v>116</v>
      </c>
      <c r="Q75" s="65">
        <v>642</v>
      </c>
      <c r="R75" s="65">
        <v>20</v>
      </c>
      <c r="S75" s="65">
        <v>524</v>
      </c>
      <c r="T75" s="65">
        <f t="shared" si="3"/>
        <v>98</v>
      </c>
    </row>
    <row r="76" spans="1:20" x14ac:dyDescent="0.2">
      <c r="A76" s="49"/>
      <c r="B76" s="64">
        <v>70</v>
      </c>
      <c r="C76" s="64">
        <v>689</v>
      </c>
      <c r="D76" s="64">
        <v>78</v>
      </c>
      <c r="E76" s="64">
        <v>26</v>
      </c>
      <c r="F76" s="64">
        <v>6</v>
      </c>
      <c r="G76" s="64">
        <v>563</v>
      </c>
      <c r="H76" s="64">
        <v>502.826683</v>
      </c>
      <c r="I76" s="64">
        <v>47.610475000000001</v>
      </c>
      <c r="J76" s="64">
        <v>49.190837000000002</v>
      </c>
      <c r="K76" s="64">
        <v>0</v>
      </c>
      <c r="L76" s="64">
        <v>406.02537999999998</v>
      </c>
      <c r="M76" s="64">
        <v>419</v>
      </c>
      <c r="N76" s="64">
        <v>45</v>
      </c>
      <c r="O76" s="65">
        <v>335</v>
      </c>
      <c r="P76" s="65">
        <f t="shared" si="2"/>
        <v>39</v>
      </c>
      <c r="Q76" s="65">
        <v>340</v>
      </c>
      <c r="R76" s="65">
        <v>37</v>
      </c>
      <c r="S76" s="65">
        <v>273</v>
      </c>
      <c r="T76" s="65">
        <f t="shared" si="3"/>
        <v>30</v>
      </c>
    </row>
    <row r="77" spans="1:20" x14ac:dyDescent="0.2">
      <c r="A77" s="49"/>
      <c r="B77" s="64">
        <v>71</v>
      </c>
      <c r="C77" s="64">
        <v>643</v>
      </c>
      <c r="D77" s="64">
        <v>73</v>
      </c>
      <c r="E77" s="64">
        <v>38</v>
      </c>
      <c r="F77" s="64">
        <v>11</v>
      </c>
      <c r="G77" s="64">
        <v>513</v>
      </c>
      <c r="H77" s="64">
        <v>456.19050199999998</v>
      </c>
      <c r="I77" s="64">
        <v>72.180851000000004</v>
      </c>
      <c r="J77" s="64">
        <v>56.571382999999997</v>
      </c>
      <c r="K77" s="64">
        <v>0</v>
      </c>
      <c r="L77" s="64">
        <v>327.438267</v>
      </c>
      <c r="M77" s="64">
        <v>405</v>
      </c>
      <c r="N77" s="64">
        <v>27</v>
      </c>
      <c r="O77" s="65">
        <v>276</v>
      </c>
      <c r="P77" s="65">
        <f t="shared" si="2"/>
        <v>102</v>
      </c>
      <c r="Q77" s="65">
        <v>362</v>
      </c>
      <c r="R77" s="65">
        <v>23</v>
      </c>
      <c r="S77" s="65">
        <v>250</v>
      </c>
      <c r="T77" s="65">
        <f t="shared" si="3"/>
        <v>89</v>
      </c>
    </row>
    <row r="78" spans="1:20" x14ac:dyDescent="0.2">
      <c r="A78" s="49"/>
      <c r="B78" s="64">
        <v>72</v>
      </c>
      <c r="C78" s="64">
        <v>1198</v>
      </c>
      <c r="D78" s="64">
        <v>61</v>
      </c>
      <c r="E78" s="64">
        <v>88</v>
      </c>
      <c r="F78" s="64">
        <v>1</v>
      </c>
      <c r="G78" s="64">
        <v>1041</v>
      </c>
      <c r="H78" s="64">
        <v>946.02597500000002</v>
      </c>
      <c r="I78" s="64">
        <v>18.846155</v>
      </c>
      <c r="J78" s="64">
        <v>178.93437</v>
      </c>
      <c r="K78" s="64">
        <v>0</v>
      </c>
      <c r="L78" s="64">
        <v>748.24544600000002</v>
      </c>
      <c r="M78" s="64">
        <v>658</v>
      </c>
      <c r="N78" s="64">
        <v>43</v>
      </c>
      <c r="O78" s="65">
        <v>515</v>
      </c>
      <c r="P78" s="65">
        <f t="shared" si="2"/>
        <v>100</v>
      </c>
      <c r="Q78" s="65">
        <v>514</v>
      </c>
      <c r="R78" s="65">
        <v>37</v>
      </c>
      <c r="S78" s="65">
        <v>394</v>
      </c>
      <c r="T78" s="65">
        <f t="shared" si="3"/>
        <v>83</v>
      </c>
    </row>
    <row r="79" spans="1:20" x14ac:dyDescent="0.2">
      <c r="A79" s="49"/>
      <c r="B79" s="64">
        <v>73</v>
      </c>
      <c r="C79" s="64">
        <v>965</v>
      </c>
      <c r="D79" s="64">
        <v>55</v>
      </c>
      <c r="E79" s="64">
        <v>55</v>
      </c>
      <c r="F79" s="64">
        <v>1</v>
      </c>
      <c r="G79" s="64">
        <v>845</v>
      </c>
      <c r="H79" s="64">
        <v>831.00161700000001</v>
      </c>
      <c r="I79" s="64">
        <v>37.631647000000001</v>
      </c>
      <c r="J79" s="64">
        <v>47.462685</v>
      </c>
      <c r="K79" s="64">
        <v>0</v>
      </c>
      <c r="L79" s="64">
        <v>745.90725599999996</v>
      </c>
      <c r="M79" s="64">
        <v>607</v>
      </c>
      <c r="N79" s="64">
        <v>24</v>
      </c>
      <c r="O79" s="65">
        <v>476</v>
      </c>
      <c r="P79" s="65">
        <f t="shared" si="2"/>
        <v>107</v>
      </c>
      <c r="Q79" s="65">
        <v>499</v>
      </c>
      <c r="R79" s="65">
        <v>17</v>
      </c>
      <c r="S79" s="65">
        <v>395</v>
      </c>
      <c r="T79" s="65">
        <f t="shared" si="3"/>
        <v>87</v>
      </c>
    </row>
    <row r="80" spans="1:20" x14ac:dyDescent="0.2">
      <c r="A80" s="49"/>
      <c r="B80" s="64">
        <v>74</v>
      </c>
      <c r="C80" s="64">
        <v>546</v>
      </c>
      <c r="D80" s="64">
        <v>84</v>
      </c>
      <c r="E80" s="64">
        <v>47</v>
      </c>
      <c r="F80" s="64">
        <v>6</v>
      </c>
      <c r="G80" s="64">
        <v>406</v>
      </c>
      <c r="H80" s="64">
        <v>368.80169999999998</v>
      </c>
      <c r="I80" s="64">
        <v>41.908329999999999</v>
      </c>
      <c r="J80" s="64">
        <v>24.499338999999999</v>
      </c>
      <c r="K80" s="64">
        <v>0</v>
      </c>
      <c r="L80" s="64">
        <v>302.39403299999998</v>
      </c>
      <c r="M80" s="64">
        <v>388</v>
      </c>
      <c r="N80" s="64">
        <v>44</v>
      </c>
      <c r="O80" s="65">
        <v>262</v>
      </c>
      <c r="P80" s="65">
        <f t="shared" si="2"/>
        <v>82</v>
      </c>
      <c r="Q80" s="65">
        <v>300</v>
      </c>
      <c r="R80" s="65">
        <v>29</v>
      </c>
      <c r="S80" s="65">
        <v>204</v>
      </c>
      <c r="T80" s="65">
        <f t="shared" si="3"/>
        <v>67</v>
      </c>
    </row>
    <row r="81" spans="1:20" x14ac:dyDescent="0.2">
      <c r="A81" s="49"/>
      <c r="B81" s="64">
        <v>75</v>
      </c>
      <c r="C81" s="64">
        <v>989</v>
      </c>
      <c r="D81" s="64">
        <v>151</v>
      </c>
      <c r="E81" s="64">
        <v>54</v>
      </c>
      <c r="F81" s="64">
        <v>9</v>
      </c>
      <c r="G81" s="64">
        <v>758</v>
      </c>
      <c r="H81" s="64">
        <v>565.19652900000006</v>
      </c>
      <c r="I81" s="64">
        <v>55.460124</v>
      </c>
      <c r="J81" s="64">
        <v>23.037974999999999</v>
      </c>
      <c r="K81" s="64">
        <v>0</v>
      </c>
      <c r="L81" s="64">
        <v>486.69843400000002</v>
      </c>
      <c r="M81" s="64">
        <v>579</v>
      </c>
      <c r="N81" s="64">
        <v>66</v>
      </c>
      <c r="O81" s="65">
        <v>418</v>
      </c>
      <c r="P81" s="65">
        <f t="shared" si="2"/>
        <v>95</v>
      </c>
      <c r="Q81" s="65">
        <v>467</v>
      </c>
      <c r="R81" s="65">
        <v>48</v>
      </c>
      <c r="S81" s="65">
        <v>345</v>
      </c>
      <c r="T81" s="65">
        <f t="shared" si="3"/>
        <v>74</v>
      </c>
    </row>
    <row r="82" spans="1:20" x14ac:dyDescent="0.2">
      <c r="A82" s="49"/>
      <c r="B82" s="64">
        <v>76</v>
      </c>
      <c r="C82" s="64">
        <v>0</v>
      </c>
      <c r="D82" s="64">
        <v>0</v>
      </c>
      <c r="E82" s="64">
        <v>0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5">
        <v>0</v>
      </c>
      <c r="P82" s="65">
        <f t="shared" si="2"/>
        <v>0</v>
      </c>
      <c r="Q82" s="65">
        <v>0</v>
      </c>
      <c r="R82" s="65">
        <v>0</v>
      </c>
      <c r="S82" s="65">
        <v>0</v>
      </c>
      <c r="T82" s="65">
        <f t="shared" si="3"/>
        <v>0</v>
      </c>
    </row>
    <row r="83" spans="1:20" x14ac:dyDescent="0.2">
      <c r="A83" s="49"/>
      <c r="B83" s="64">
        <v>77</v>
      </c>
      <c r="C83" s="64">
        <v>1139</v>
      </c>
      <c r="D83" s="64">
        <v>138</v>
      </c>
      <c r="E83" s="64">
        <v>375</v>
      </c>
      <c r="F83" s="64">
        <v>17</v>
      </c>
      <c r="G83" s="64">
        <v>586</v>
      </c>
      <c r="H83" s="64">
        <v>684.999908</v>
      </c>
      <c r="I83" s="64">
        <v>45</v>
      </c>
      <c r="J83" s="64">
        <v>374.99989799999997</v>
      </c>
      <c r="K83" s="64">
        <v>0</v>
      </c>
      <c r="L83" s="64">
        <v>264.99999500000001</v>
      </c>
      <c r="M83" s="64">
        <v>777</v>
      </c>
      <c r="N83" s="64">
        <v>54</v>
      </c>
      <c r="O83" s="65">
        <v>292</v>
      </c>
      <c r="P83" s="65">
        <f t="shared" si="2"/>
        <v>431</v>
      </c>
      <c r="Q83" s="65">
        <v>674</v>
      </c>
      <c r="R83" s="65">
        <v>46</v>
      </c>
      <c r="S83" s="65">
        <v>230</v>
      </c>
      <c r="T83" s="65">
        <f t="shared" si="3"/>
        <v>398</v>
      </c>
    </row>
    <row r="84" spans="1:20" x14ac:dyDescent="0.2">
      <c r="A84" s="49"/>
      <c r="B84" s="64">
        <v>78</v>
      </c>
      <c r="C84" s="64">
        <v>0</v>
      </c>
      <c r="D84" s="64">
        <v>0</v>
      </c>
      <c r="E84" s="64">
        <v>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1</v>
      </c>
      <c r="N84" s="64">
        <v>0</v>
      </c>
      <c r="O84" s="65">
        <v>0</v>
      </c>
      <c r="P84" s="65">
        <f t="shared" si="2"/>
        <v>1</v>
      </c>
      <c r="Q84" s="65">
        <v>1</v>
      </c>
      <c r="R84" s="65">
        <v>0</v>
      </c>
      <c r="S84" s="65">
        <v>0</v>
      </c>
      <c r="T84" s="65">
        <f t="shared" si="3"/>
        <v>1</v>
      </c>
    </row>
    <row r="85" spans="1:20" x14ac:dyDescent="0.2">
      <c r="A85" s="49"/>
      <c r="B85" s="64">
        <v>79</v>
      </c>
      <c r="C85" s="64">
        <v>781</v>
      </c>
      <c r="D85" s="64">
        <v>100</v>
      </c>
      <c r="E85" s="64">
        <v>242</v>
      </c>
      <c r="F85" s="64">
        <v>10</v>
      </c>
      <c r="G85" s="64">
        <v>402</v>
      </c>
      <c r="H85" s="64">
        <v>488.973614</v>
      </c>
      <c r="I85" s="64">
        <v>44.458759999999998</v>
      </c>
      <c r="J85" s="64">
        <v>196.95166800000001</v>
      </c>
      <c r="K85" s="64">
        <v>17.600000000000001</v>
      </c>
      <c r="L85" s="64">
        <v>219.24889099999999</v>
      </c>
      <c r="M85" s="64">
        <v>495</v>
      </c>
      <c r="N85" s="64">
        <v>56</v>
      </c>
      <c r="O85" s="65">
        <v>203</v>
      </c>
      <c r="P85" s="65">
        <f t="shared" si="2"/>
        <v>236</v>
      </c>
      <c r="Q85" s="65">
        <v>410</v>
      </c>
      <c r="R85" s="65">
        <v>43</v>
      </c>
      <c r="S85" s="65">
        <v>171</v>
      </c>
      <c r="T85" s="65">
        <f t="shared" si="3"/>
        <v>196</v>
      </c>
    </row>
    <row r="86" spans="1:20" x14ac:dyDescent="0.2">
      <c r="A86" s="49"/>
      <c r="B86" s="64">
        <v>80</v>
      </c>
      <c r="C86" s="64">
        <v>264</v>
      </c>
      <c r="D86" s="64">
        <v>14</v>
      </c>
      <c r="E86" s="64">
        <v>25</v>
      </c>
      <c r="F86" s="64">
        <v>1</v>
      </c>
      <c r="G86" s="64">
        <v>221</v>
      </c>
      <c r="H86" s="64">
        <v>164.19312500000001</v>
      </c>
      <c r="I86" s="64">
        <v>3.6649189999999998</v>
      </c>
      <c r="J86" s="64">
        <v>28.138292</v>
      </c>
      <c r="K86" s="64">
        <v>0</v>
      </c>
      <c r="L86" s="64">
        <v>132.38991899999999</v>
      </c>
      <c r="M86" s="64">
        <v>166</v>
      </c>
      <c r="N86" s="64">
        <v>6</v>
      </c>
      <c r="O86" s="65">
        <v>117</v>
      </c>
      <c r="P86" s="65">
        <f t="shared" si="2"/>
        <v>43</v>
      </c>
      <c r="Q86" s="65">
        <v>137</v>
      </c>
      <c r="R86" s="65">
        <v>5</v>
      </c>
      <c r="S86" s="65">
        <v>92</v>
      </c>
      <c r="T86" s="65">
        <f t="shared" si="3"/>
        <v>40</v>
      </c>
    </row>
    <row r="87" spans="1:20" x14ac:dyDescent="0.2">
      <c r="A87" s="49"/>
      <c r="B87" s="64">
        <v>81</v>
      </c>
      <c r="C87" s="64">
        <v>708</v>
      </c>
      <c r="D87" s="64">
        <v>42</v>
      </c>
      <c r="E87" s="64">
        <v>110</v>
      </c>
      <c r="F87" s="64">
        <v>4</v>
      </c>
      <c r="G87" s="64">
        <v>538</v>
      </c>
      <c r="H87" s="64">
        <v>432.107933</v>
      </c>
      <c r="I87" s="64">
        <v>10.209419</v>
      </c>
      <c r="J87" s="64">
        <v>116.22337</v>
      </c>
      <c r="K87" s="64">
        <v>0</v>
      </c>
      <c r="L87" s="64">
        <v>305.67514799999998</v>
      </c>
      <c r="M87" s="64">
        <v>480</v>
      </c>
      <c r="N87" s="64">
        <v>28</v>
      </c>
      <c r="O87" s="65">
        <v>304</v>
      </c>
      <c r="P87" s="65">
        <f t="shared" si="2"/>
        <v>148</v>
      </c>
      <c r="Q87" s="65">
        <v>405</v>
      </c>
      <c r="R87" s="65">
        <v>25</v>
      </c>
      <c r="S87" s="65">
        <v>253</v>
      </c>
      <c r="T87" s="65">
        <f t="shared" si="3"/>
        <v>127</v>
      </c>
    </row>
    <row r="88" spans="1:20" x14ac:dyDescent="0.2">
      <c r="A88" s="49"/>
      <c r="B88" s="64">
        <v>82</v>
      </c>
      <c r="C88" s="64">
        <v>566</v>
      </c>
      <c r="D88" s="64">
        <v>51</v>
      </c>
      <c r="E88" s="64">
        <v>55</v>
      </c>
      <c r="F88" s="64">
        <v>5</v>
      </c>
      <c r="G88" s="64">
        <v>442</v>
      </c>
      <c r="H88" s="64">
        <v>485.24990200000002</v>
      </c>
      <c r="I88" s="64">
        <v>29.097759</v>
      </c>
      <c r="J88" s="64">
        <v>102.052981</v>
      </c>
      <c r="K88" s="64">
        <v>14</v>
      </c>
      <c r="L88" s="64">
        <v>340.099175</v>
      </c>
      <c r="M88" s="64">
        <v>360</v>
      </c>
      <c r="N88" s="64">
        <v>26</v>
      </c>
      <c r="O88" s="65">
        <v>254</v>
      </c>
      <c r="P88" s="65">
        <f t="shared" si="2"/>
        <v>80</v>
      </c>
      <c r="Q88" s="65">
        <v>294</v>
      </c>
      <c r="R88" s="65">
        <v>19</v>
      </c>
      <c r="S88" s="65">
        <v>202</v>
      </c>
      <c r="T88" s="65">
        <f t="shared" si="3"/>
        <v>73</v>
      </c>
    </row>
    <row r="89" spans="1:20" x14ac:dyDescent="0.2">
      <c r="A89" s="49"/>
      <c r="B89" s="64">
        <v>83</v>
      </c>
      <c r="C89" s="64">
        <v>899</v>
      </c>
      <c r="D89" s="64">
        <v>96</v>
      </c>
      <c r="E89" s="64">
        <v>127</v>
      </c>
      <c r="F89" s="64">
        <v>4</v>
      </c>
      <c r="G89" s="64">
        <v>657</v>
      </c>
      <c r="H89" s="64">
        <v>858.72251700000004</v>
      </c>
      <c r="I89" s="64">
        <v>63.853416000000003</v>
      </c>
      <c r="J89" s="64">
        <v>259.56953600000003</v>
      </c>
      <c r="K89" s="64">
        <v>14</v>
      </c>
      <c r="L89" s="64">
        <v>521.29956400000003</v>
      </c>
      <c r="M89" s="64">
        <v>572</v>
      </c>
      <c r="N89" s="64">
        <v>62</v>
      </c>
      <c r="O89" s="65">
        <v>384</v>
      </c>
      <c r="P89" s="65">
        <f t="shared" si="2"/>
        <v>126</v>
      </c>
      <c r="Q89" s="65">
        <v>468</v>
      </c>
      <c r="R89" s="65">
        <v>48</v>
      </c>
      <c r="S89" s="65">
        <v>311</v>
      </c>
      <c r="T89" s="65">
        <f t="shared" si="3"/>
        <v>109</v>
      </c>
    </row>
    <row r="90" spans="1:20" x14ac:dyDescent="0.2">
      <c r="A90" s="49"/>
      <c r="B90" s="64">
        <v>84</v>
      </c>
      <c r="C90" s="64">
        <v>1134</v>
      </c>
      <c r="D90" s="64">
        <v>213</v>
      </c>
      <c r="E90" s="64">
        <v>163</v>
      </c>
      <c r="F90" s="64">
        <v>3</v>
      </c>
      <c r="G90" s="64">
        <v>740</v>
      </c>
      <c r="H90" s="64">
        <v>988.10777900000005</v>
      </c>
      <c r="I90" s="64">
        <v>126.785777</v>
      </c>
      <c r="J90" s="64">
        <v>309.77212400000002</v>
      </c>
      <c r="K90" s="64">
        <v>7</v>
      </c>
      <c r="L90" s="64">
        <v>544.54988300000002</v>
      </c>
      <c r="M90" s="64">
        <v>648</v>
      </c>
      <c r="N90" s="64">
        <v>74</v>
      </c>
      <c r="O90" s="65">
        <v>394</v>
      </c>
      <c r="P90" s="65">
        <f t="shared" si="2"/>
        <v>180</v>
      </c>
      <c r="Q90" s="65">
        <v>514</v>
      </c>
      <c r="R90" s="65">
        <v>64</v>
      </c>
      <c r="S90" s="65">
        <v>300</v>
      </c>
      <c r="T90" s="65">
        <f t="shared" si="3"/>
        <v>150</v>
      </c>
    </row>
    <row r="91" spans="1:20" x14ac:dyDescent="0.2">
      <c r="A91" s="49"/>
      <c r="B91" s="64">
        <v>85</v>
      </c>
      <c r="C91" s="64">
        <v>1574</v>
      </c>
      <c r="D91" s="64">
        <v>337</v>
      </c>
      <c r="E91" s="64">
        <v>234</v>
      </c>
      <c r="F91" s="64">
        <v>33</v>
      </c>
      <c r="G91" s="64">
        <v>942</v>
      </c>
      <c r="H91" s="64">
        <v>1045.0000090000001</v>
      </c>
      <c r="I91" s="64">
        <v>170.00000399999999</v>
      </c>
      <c r="J91" s="64">
        <v>224.9999</v>
      </c>
      <c r="K91" s="64">
        <v>0</v>
      </c>
      <c r="L91" s="64">
        <v>650.00012400000003</v>
      </c>
      <c r="M91" s="64">
        <v>678</v>
      </c>
      <c r="N91" s="64">
        <v>71</v>
      </c>
      <c r="O91" s="65">
        <v>409</v>
      </c>
      <c r="P91" s="65">
        <f t="shared" si="2"/>
        <v>198</v>
      </c>
      <c r="Q91" s="65">
        <v>557</v>
      </c>
      <c r="R91" s="65">
        <v>54</v>
      </c>
      <c r="S91" s="65">
        <v>339</v>
      </c>
      <c r="T91" s="65">
        <f t="shared" si="3"/>
        <v>164</v>
      </c>
    </row>
    <row r="92" spans="1:20" x14ac:dyDescent="0.2">
      <c r="A92" s="49"/>
      <c r="B92" s="64">
        <v>86</v>
      </c>
      <c r="C92" s="64">
        <v>1279</v>
      </c>
      <c r="D92" s="64">
        <v>100</v>
      </c>
      <c r="E92" s="64">
        <v>221</v>
      </c>
      <c r="F92" s="64">
        <v>3</v>
      </c>
      <c r="G92" s="64">
        <v>934</v>
      </c>
      <c r="H92" s="64">
        <v>799.999775</v>
      </c>
      <c r="I92" s="64">
        <v>59.999901000000001</v>
      </c>
      <c r="J92" s="64">
        <v>179.99999700000001</v>
      </c>
      <c r="K92" s="64">
        <v>10</v>
      </c>
      <c r="L92" s="64">
        <v>539.99988599999995</v>
      </c>
      <c r="M92" s="64">
        <v>943</v>
      </c>
      <c r="N92" s="64">
        <v>57</v>
      </c>
      <c r="O92" s="65">
        <v>618</v>
      </c>
      <c r="P92" s="65">
        <f t="shared" si="2"/>
        <v>268</v>
      </c>
      <c r="Q92" s="65">
        <v>785</v>
      </c>
      <c r="R92" s="65">
        <v>43</v>
      </c>
      <c r="S92" s="65">
        <v>520</v>
      </c>
      <c r="T92" s="65">
        <f t="shared" si="3"/>
        <v>222</v>
      </c>
    </row>
    <row r="93" spans="1:20" x14ac:dyDescent="0.2">
      <c r="A93" s="49"/>
      <c r="B93" s="64">
        <v>87</v>
      </c>
      <c r="C93" s="64">
        <v>2465</v>
      </c>
      <c r="D93" s="64">
        <v>466</v>
      </c>
      <c r="E93" s="64">
        <v>548</v>
      </c>
      <c r="F93" s="64">
        <v>29</v>
      </c>
      <c r="G93" s="64">
        <v>1406</v>
      </c>
      <c r="H93" s="64">
        <v>1205.0001</v>
      </c>
      <c r="I93" s="64">
        <v>150</v>
      </c>
      <c r="J93" s="64">
        <v>335</v>
      </c>
      <c r="K93" s="64">
        <v>0</v>
      </c>
      <c r="L93" s="64">
        <v>710.00012000000004</v>
      </c>
      <c r="M93" s="64">
        <v>1018</v>
      </c>
      <c r="N93" s="64">
        <v>122</v>
      </c>
      <c r="O93" s="65">
        <v>685</v>
      </c>
      <c r="P93" s="65">
        <f t="shared" si="2"/>
        <v>211</v>
      </c>
      <c r="Q93" s="65">
        <v>789</v>
      </c>
      <c r="R93" s="65">
        <v>79</v>
      </c>
      <c r="S93" s="65">
        <v>552</v>
      </c>
      <c r="T93" s="65">
        <f t="shared" si="3"/>
        <v>158</v>
      </c>
    </row>
    <row r="94" spans="1:20" x14ac:dyDescent="0.2">
      <c r="A94" s="49"/>
      <c r="B94" s="64">
        <v>88</v>
      </c>
      <c r="C94" s="64">
        <v>831</v>
      </c>
      <c r="D94" s="64">
        <v>208</v>
      </c>
      <c r="E94" s="64">
        <v>73</v>
      </c>
      <c r="F94" s="64">
        <v>7</v>
      </c>
      <c r="G94" s="64">
        <v>512</v>
      </c>
      <c r="H94" s="64">
        <v>711.33436500000005</v>
      </c>
      <c r="I94" s="64">
        <v>96.588785000000001</v>
      </c>
      <c r="J94" s="64">
        <v>97.202385000000007</v>
      </c>
      <c r="K94" s="64">
        <v>0</v>
      </c>
      <c r="L94" s="64">
        <v>510.54319600000002</v>
      </c>
      <c r="M94" s="64">
        <v>395</v>
      </c>
      <c r="N94" s="64">
        <v>59</v>
      </c>
      <c r="O94" s="65">
        <v>249</v>
      </c>
      <c r="P94" s="65">
        <f t="shared" si="2"/>
        <v>87</v>
      </c>
      <c r="Q94" s="65">
        <v>324</v>
      </c>
      <c r="R94" s="65">
        <v>38</v>
      </c>
      <c r="S94" s="65">
        <v>208</v>
      </c>
      <c r="T94" s="65">
        <f t="shared" si="3"/>
        <v>78</v>
      </c>
    </row>
    <row r="95" spans="1:20" x14ac:dyDescent="0.2">
      <c r="A95" s="49"/>
      <c r="B95" s="64">
        <v>89</v>
      </c>
      <c r="C95" s="64">
        <v>1150</v>
      </c>
      <c r="D95" s="64">
        <v>328</v>
      </c>
      <c r="E95" s="64">
        <v>172</v>
      </c>
      <c r="F95" s="64">
        <v>10</v>
      </c>
      <c r="G95" s="64">
        <v>626</v>
      </c>
      <c r="H95" s="64">
        <v>930.00012100000004</v>
      </c>
      <c r="I95" s="64">
        <v>165</v>
      </c>
      <c r="J95" s="64">
        <v>265.000089</v>
      </c>
      <c r="K95" s="64">
        <v>30</v>
      </c>
      <c r="L95" s="64">
        <v>470.00001900000001</v>
      </c>
      <c r="M95" s="64">
        <v>620</v>
      </c>
      <c r="N95" s="64">
        <v>102</v>
      </c>
      <c r="O95" s="65">
        <v>320</v>
      </c>
      <c r="P95" s="65">
        <f t="shared" si="2"/>
        <v>198</v>
      </c>
      <c r="Q95" s="65">
        <v>496</v>
      </c>
      <c r="R95" s="65">
        <v>77</v>
      </c>
      <c r="S95" s="65">
        <v>264</v>
      </c>
      <c r="T95" s="65">
        <f t="shared" si="3"/>
        <v>155</v>
      </c>
    </row>
    <row r="96" spans="1:20" x14ac:dyDescent="0.2">
      <c r="A96" s="49"/>
      <c r="B96" s="64">
        <v>90</v>
      </c>
      <c r="C96" s="64">
        <v>614</v>
      </c>
      <c r="D96" s="64">
        <v>87</v>
      </c>
      <c r="E96" s="64">
        <v>38</v>
      </c>
      <c r="F96" s="64">
        <v>7</v>
      </c>
      <c r="G96" s="64">
        <v>473</v>
      </c>
      <c r="H96" s="64">
        <v>429.16198000000003</v>
      </c>
      <c r="I96" s="64">
        <v>24.52149</v>
      </c>
      <c r="J96" s="64">
        <v>40.441108</v>
      </c>
      <c r="K96" s="64">
        <v>0</v>
      </c>
      <c r="L96" s="64">
        <v>364.199388</v>
      </c>
      <c r="M96" s="64">
        <v>352</v>
      </c>
      <c r="N96" s="64">
        <v>22</v>
      </c>
      <c r="O96" s="65">
        <v>271</v>
      </c>
      <c r="P96" s="65">
        <f t="shared" si="2"/>
        <v>59</v>
      </c>
      <c r="Q96" s="65">
        <v>284</v>
      </c>
      <c r="R96" s="65">
        <v>16</v>
      </c>
      <c r="S96" s="65">
        <v>219</v>
      </c>
      <c r="T96" s="65">
        <f t="shared" si="3"/>
        <v>49</v>
      </c>
    </row>
    <row r="97" spans="1:20" x14ac:dyDescent="0.2">
      <c r="A97" s="49"/>
      <c r="B97" s="64">
        <v>91</v>
      </c>
      <c r="C97" s="64">
        <v>625</v>
      </c>
      <c r="D97" s="64">
        <v>65</v>
      </c>
      <c r="E97" s="64">
        <v>51</v>
      </c>
      <c r="F97" s="64">
        <v>6</v>
      </c>
      <c r="G97" s="64">
        <v>496</v>
      </c>
      <c r="H97" s="64">
        <v>433.83692200000002</v>
      </c>
      <c r="I97" s="64">
        <v>0</v>
      </c>
      <c r="J97" s="64">
        <v>52.8</v>
      </c>
      <c r="K97" s="64">
        <v>0</v>
      </c>
      <c r="L97" s="64">
        <v>381.03691099999998</v>
      </c>
      <c r="M97" s="64">
        <v>376</v>
      </c>
      <c r="N97" s="64">
        <v>40</v>
      </c>
      <c r="O97" s="65">
        <v>272</v>
      </c>
      <c r="P97" s="65">
        <f t="shared" si="2"/>
        <v>64</v>
      </c>
      <c r="Q97" s="65">
        <v>310</v>
      </c>
      <c r="R97" s="65">
        <v>31</v>
      </c>
      <c r="S97" s="65">
        <v>223</v>
      </c>
      <c r="T97" s="65">
        <f t="shared" si="3"/>
        <v>56</v>
      </c>
    </row>
    <row r="98" spans="1:20" x14ac:dyDescent="0.2">
      <c r="A98" s="49"/>
      <c r="B98" s="64">
        <v>92</v>
      </c>
      <c r="C98" s="64">
        <v>341</v>
      </c>
      <c r="D98" s="64">
        <v>36</v>
      </c>
      <c r="E98" s="64">
        <v>48</v>
      </c>
      <c r="F98" s="64">
        <v>1</v>
      </c>
      <c r="G98" s="64">
        <v>247</v>
      </c>
      <c r="H98" s="64">
        <v>261.95578899999998</v>
      </c>
      <c r="I98" s="64">
        <v>24.705884000000001</v>
      </c>
      <c r="J98" s="64">
        <v>31.125416999999999</v>
      </c>
      <c r="K98" s="64">
        <v>2.9166669999999999</v>
      </c>
      <c r="L98" s="64">
        <v>203.20781299999999</v>
      </c>
      <c r="M98" s="64">
        <v>189</v>
      </c>
      <c r="N98" s="64">
        <v>19</v>
      </c>
      <c r="O98" s="65">
        <v>138</v>
      </c>
      <c r="P98" s="65">
        <f t="shared" si="2"/>
        <v>32</v>
      </c>
      <c r="Q98" s="65">
        <v>156</v>
      </c>
      <c r="R98" s="65">
        <v>14</v>
      </c>
      <c r="S98" s="65">
        <v>110</v>
      </c>
      <c r="T98" s="65">
        <f t="shared" si="3"/>
        <v>32</v>
      </c>
    </row>
    <row r="99" spans="1:20" x14ac:dyDescent="0.2">
      <c r="A99" s="49"/>
      <c r="B99" s="64">
        <v>93</v>
      </c>
      <c r="C99" s="64">
        <v>314</v>
      </c>
      <c r="D99" s="64">
        <v>41</v>
      </c>
      <c r="E99" s="64">
        <v>167</v>
      </c>
      <c r="F99" s="64">
        <v>2</v>
      </c>
      <c r="G99" s="64">
        <v>88</v>
      </c>
      <c r="H99" s="64">
        <v>240.350021</v>
      </c>
      <c r="I99" s="64">
        <v>40.874951000000003</v>
      </c>
      <c r="J99" s="64">
        <v>134.766479</v>
      </c>
      <c r="K99" s="64">
        <v>1.5189870000000001</v>
      </c>
      <c r="L99" s="64">
        <v>53.963408999999999</v>
      </c>
      <c r="M99" s="64">
        <v>223</v>
      </c>
      <c r="N99" s="64">
        <v>36</v>
      </c>
      <c r="O99" s="65">
        <v>41</v>
      </c>
      <c r="P99" s="65">
        <f t="shared" si="2"/>
        <v>146</v>
      </c>
      <c r="Q99" s="65">
        <v>194</v>
      </c>
      <c r="R99" s="65">
        <v>33</v>
      </c>
      <c r="S99" s="65">
        <v>35</v>
      </c>
      <c r="T99" s="65">
        <f t="shared" si="3"/>
        <v>126</v>
      </c>
    </row>
    <row r="100" spans="1:20" x14ac:dyDescent="0.2">
      <c r="A100" s="49"/>
      <c r="B100" s="64">
        <v>94</v>
      </c>
      <c r="C100" s="64">
        <v>1152</v>
      </c>
      <c r="D100" s="64">
        <v>175</v>
      </c>
      <c r="E100" s="64">
        <v>265</v>
      </c>
      <c r="F100" s="64">
        <v>12</v>
      </c>
      <c r="G100" s="64">
        <v>694</v>
      </c>
      <c r="H100" s="64">
        <v>910.70299999999997</v>
      </c>
      <c r="I100" s="64">
        <v>143.265894</v>
      </c>
      <c r="J100" s="64">
        <v>324.36343499999998</v>
      </c>
      <c r="K100" s="64">
        <v>0</v>
      </c>
      <c r="L100" s="64">
        <v>443.07366000000002</v>
      </c>
      <c r="M100" s="64">
        <v>752</v>
      </c>
      <c r="N100" s="64">
        <v>84</v>
      </c>
      <c r="O100" s="65">
        <v>383</v>
      </c>
      <c r="P100" s="65">
        <f t="shared" si="2"/>
        <v>285</v>
      </c>
      <c r="Q100" s="65">
        <v>649</v>
      </c>
      <c r="R100" s="65">
        <v>67</v>
      </c>
      <c r="S100" s="65">
        <v>328</v>
      </c>
      <c r="T100" s="65">
        <f t="shared" si="3"/>
        <v>254</v>
      </c>
    </row>
    <row r="101" spans="1:20" x14ac:dyDescent="0.2">
      <c r="A101" s="49"/>
      <c r="B101" s="64">
        <v>95</v>
      </c>
      <c r="C101" s="64">
        <v>1332</v>
      </c>
      <c r="D101" s="64">
        <v>87</v>
      </c>
      <c r="E101" s="64">
        <v>291</v>
      </c>
      <c r="F101" s="64">
        <v>16</v>
      </c>
      <c r="G101" s="64">
        <v>928</v>
      </c>
      <c r="H101" s="64">
        <v>1159.909007</v>
      </c>
      <c r="I101" s="64">
        <v>23.684211000000001</v>
      </c>
      <c r="J101" s="64">
        <v>372.36546800000002</v>
      </c>
      <c r="K101" s="64">
        <v>58.947367999999997</v>
      </c>
      <c r="L101" s="64">
        <v>704.91193999999996</v>
      </c>
      <c r="M101" s="64">
        <v>884</v>
      </c>
      <c r="N101" s="64">
        <v>65</v>
      </c>
      <c r="O101" s="65">
        <v>495</v>
      </c>
      <c r="P101" s="65">
        <f t="shared" si="2"/>
        <v>324</v>
      </c>
      <c r="Q101" s="65">
        <v>753</v>
      </c>
      <c r="R101" s="65">
        <v>48</v>
      </c>
      <c r="S101" s="65">
        <v>417</v>
      </c>
      <c r="T101" s="65">
        <f t="shared" si="3"/>
        <v>288</v>
      </c>
    </row>
    <row r="102" spans="1:20" x14ac:dyDescent="0.2">
      <c r="A102" s="49"/>
      <c r="B102" s="64">
        <v>96</v>
      </c>
      <c r="C102" s="64">
        <v>567</v>
      </c>
      <c r="D102" s="64">
        <v>50</v>
      </c>
      <c r="E102" s="64">
        <v>158</v>
      </c>
      <c r="F102" s="64">
        <v>3</v>
      </c>
      <c r="G102" s="64">
        <v>352</v>
      </c>
      <c r="H102" s="64">
        <v>471.03829100000002</v>
      </c>
      <c r="I102" s="64">
        <v>9.4736840000000004</v>
      </c>
      <c r="J102" s="64">
        <v>198.03706700000001</v>
      </c>
      <c r="K102" s="64">
        <v>7.3684209999999997</v>
      </c>
      <c r="L102" s="64">
        <v>256.15911699999998</v>
      </c>
      <c r="M102" s="64">
        <v>375</v>
      </c>
      <c r="N102" s="64">
        <v>26</v>
      </c>
      <c r="O102" s="65">
        <v>177</v>
      </c>
      <c r="P102" s="65">
        <f t="shared" si="2"/>
        <v>172</v>
      </c>
      <c r="Q102" s="65">
        <v>318</v>
      </c>
      <c r="R102" s="65">
        <v>22</v>
      </c>
      <c r="S102" s="65">
        <v>150</v>
      </c>
      <c r="T102" s="65">
        <f t="shared" si="3"/>
        <v>146</v>
      </c>
    </row>
    <row r="103" spans="1:20" x14ac:dyDescent="0.2">
      <c r="A103" s="49"/>
      <c r="B103" s="64">
        <v>97</v>
      </c>
      <c r="C103" s="64">
        <v>516</v>
      </c>
      <c r="D103" s="64">
        <v>80</v>
      </c>
      <c r="E103" s="64">
        <v>82</v>
      </c>
      <c r="F103" s="64">
        <v>1</v>
      </c>
      <c r="G103" s="64">
        <v>351</v>
      </c>
      <c r="H103" s="64">
        <v>406.97197799999998</v>
      </c>
      <c r="I103" s="64">
        <v>22.105263999999998</v>
      </c>
      <c r="J103" s="64">
        <v>103.202414</v>
      </c>
      <c r="K103" s="64">
        <v>3.6842100000000002</v>
      </c>
      <c r="L103" s="64">
        <v>277.98008399999998</v>
      </c>
      <c r="M103" s="64">
        <v>311</v>
      </c>
      <c r="N103" s="64">
        <v>49</v>
      </c>
      <c r="O103" s="65">
        <v>183</v>
      </c>
      <c r="P103" s="65">
        <f t="shared" si="2"/>
        <v>79</v>
      </c>
      <c r="Q103" s="65">
        <v>264</v>
      </c>
      <c r="R103" s="65">
        <v>41</v>
      </c>
      <c r="S103" s="65">
        <v>153</v>
      </c>
      <c r="T103" s="65">
        <f t="shared" si="3"/>
        <v>70</v>
      </c>
    </row>
    <row r="104" spans="1:20" x14ac:dyDescent="0.2">
      <c r="A104" s="49"/>
      <c r="B104" s="64">
        <v>98</v>
      </c>
      <c r="C104" s="64">
        <v>1263</v>
      </c>
      <c r="D104" s="64">
        <v>150</v>
      </c>
      <c r="E104" s="64">
        <v>209</v>
      </c>
      <c r="F104" s="64">
        <v>11</v>
      </c>
      <c r="G104" s="64">
        <v>862</v>
      </c>
      <c r="H104" s="64">
        <v>1019.000244</v>
      </c>
      <c r="I104" s="64">
        <v>195.00000199999999</v>
      </c>
      <c r="J104" s="64">
        <v>120.000101</v>
      </c>
      <c r="K104" s="64">
        <v>4</v>
      </c>
      <c r="L104" s="64">
        <v>700.00012600000002</v>
      </c>
      <c r="M104" s="64">
        <v>792</v>
      </c>
      <c r="N104" s="64">
        <v>91</v>
      </c>
      <c r="O104" s="65">
        <v>450</v>
      </c>
      <c r="P104" s="65">
        <f t="shared" si="2"/>
        <v>251</v>
      </c>
      <c r="Q104" s="65">
        <v>653</v>
      </c>
      <c r="R104" s="65">
        <v>75</v>
      </c>
      <c r="S104" s="65">
        <v>365</v>
      </c>
      <c r="T104" s="65">
        <f t="shared" si="3"/>
        <v>213</v>
      </c>
    </row>
    <row r="105" spans="1:20" x14ac:dyDescent="0.2">
      <c r="A105" s="49"/>
      <c r="B105" s="64">
        <v>99</v>
      </c>
      <c r="C105" s="64">
        <v>994</v>
      </c>
      <c r="D105" s="64">
        <v>109</v>
      </c>
      <c r="E105" s="64">
        <v>228</v>
      </c>
      <c r="F105" s="64">
        <v>12</v>
      </c>
      <c r="G105" s="64">
        <v>626</v>
      </c>
      <c r="H105" s="64">
        <v>544.99980400000004</v>
      </c>
      <c r="I105" s="64">
        <v>0</v>
      </c>
      <c r="J105" s="64">
        <v>319.99990500000001</v>
      </c>
      <c r="K105" s="64">
        <v>10</v>
      </c>
      <c r="L105" s="64">
        <v>214.99990199999999</v>
      </c>
      <c r="M105" s="64">
        <v>612</v>
      </c>
      <c r="N105" s="64">
        <v>55</v>
      </c>
      <c r="O105" s="65">
        <v>328</v>
      </c>
      <c r="P105" s="65">
        <f t="shared" si="2"/>
        <v>229</v>
      </c>
      <c r="Q105" s="65">
        <v>510</v>
      </c>
      <c r="R105" s="65">
        <v>49</v>
      </c>
      <c r="S105" s="65">
        <v>259</v>
      </c>
      <c r="T105" s="65">
        <f t="shared" si="3"/>
        <v>202</v>
      </c>
    </row>
    <row r="106" spans="1:20" x14ac:dyDescent="0.2">
      <c r="A106" s="49"/>
      <c r="B106" s="64">
        <v>100</v>
      </c>
      <c r="C106" s="64">
        <v>609</v>
      </c>
      <c r="D106" s="64">
        <v>77</v>
      </c>
      <c r="E106" s="64">
        <v>117</v>
      </c>
      <c r="F106" s="64">
        <v>6</v>
      </c>
      <c r="G106" s="64">
        <v>403</v>
      </c>
      <c r="H106" s="64">
        <v>563.66564300000005</v>
      </c>
      <c r="I106" s="64">
        <v>33.411214999999999</v>
      </c>
      <c r="J106" s="64">
        <v>132.797618</v>
      </c>
      <c r="K106" s="64">
        <v>0</v>
      </c>
      <c r="L106" s="64">
        <v>394.456817</v>
      </c>
      <c r="M106" s="64">
        <v>375</v>
      </c>
      <c r="N106" s="64">
        <v>32</v>
      </c>
      <c r="O106" s="65">
        <v>238</v>
      </c>
      <c r="P106" s="65">
        <f t="shared" si="2"/>
        <v>105</v>
      </c>
      <c r="Q106" s="65">
        <v>319</v>
      </c>
      <c r="R106" s="65">
        <v>28</v>
      </c>
      <c r="S106" s="65">
        <v>199</v>
      </c>
      <c r="T106" s="65">
        <f t="shared" si="3"/>
        <v>92</v>
      </c>
    </row>
    <row r="107" spans="1:20" x14ac:dyDescent="0.2">
      <c r="A107" s="49"/>
      <c r="B107" s="64">
        <v>101</v>
      </c>
      <c r="C107" s="64">
        <v>914</v>
      </c>
      <c r="D107" s="64">
        <v>77</v>
      </c>
      <c r="E107" s="64">
        <v>212</v>
      </c>
      <c r="F107" s="64">
        <v>4</v>
      </c>
      <c r="G107" s="64">
        <v>603</v>
      </c>
      <c r="H107" s="64">
        <v>740.112844</v>
      </c>
      <c r="I107" s="64">
        <v>100.119051</v>
      </c>
      <c r="J107" s="64">
        <v>252.57726299999999</v>
      </c>
      <c r="K107" s="64">
        <v>0</v>
      </c>
      <c r="L107" s="64">
        <v>352.41656799999998</v>
      </c>
      <c r="M107" s="64">
        <v>601</v>
      </c>
      <c r="N107" s="64">
        <v>39</v>
      </c>
      <c r="O107" s="65">
        <v>353</v>
      </c>
      <c r="P107" s="65">
        <f t="shared" si="2"/>
        <v>209</v>
      </c>
      <c r="Q107" s="65">
        <v>497</v>
      </c>
      <c r="R107" s="65">
        <v>27</v>
      </c>
      <c r="S107" s="65">
        <v>287</v>
      </c>
      <c r="T107" s="65">
        <f t="shared" si="3"/>
        <v>183</v>
      </c>
    </row>
    <row r="108" spans="1:20" x14ac:dyDescent="0.2">
      <c r="A108" s="49"/>
      <c r="B108" s="64">
        <v>102</v>
      </c>
      <c r="C108" s="64">
        <v>1339</v>
      </c>
      <c r="D108" s="64">
        <v>106</v>
      </c>
      <c r="E108" s="64">
        <v>176</v>
      </c>
      <c r="F108" s="64">
        <v>18</v>
      </c>
      <c r="G108" s="64">
        <v>1015</v>
      </c>
      <c r="H108" s="64">
        <v>1060.285376</v>
      </c>
      <c r="I108" s="64">
        <v>73.088235999999995</v>
      </c>
      <c r="J108" s="64">
        <v>116.720311</v>
      </c>
      <c r="K108" s="64">
        <v>37.916666999999997</v>
      </c>
      <c r="L108" s="64">
        <v>832.56016899999997</v>
      </c>
      <c r="M108" s="64">
        <v>862</v>
      </c>
      <c r="N108" s="64">
        <v>44</v>
      </c>
      <c r="O108" s="65">
        <v>561</v>
      </c>
      <c r="P108" s="65">
        <f t="shared" si="2"/>
        <v>257</v>
      </c>
      <c r="Q108" s="65">
        <v>692</v>
      </c>
      <c r="R108" s="65">
        <v>33</v>
      </c>
      <c r="S108" s="65">
        <v>443</v>
      </c>
      <c r="T108" s="65">
        <f t="shared" si="3"/>
        <v>216</v>
      </c>
    </row>
    <row r="109" spans="1:20" x14ac:dyDescent="0.2">
      <c r="A109" s="49"/>
      <c r="B109" s="64">
        <v>103</v>
      </c>
      <c r="C109" s="64">
        <v>422</v>
      </c>
      <c r="D109" s="64">
        <v>48</v>
      </c>
      <c r="E109" s="64">
        <v>110</v>
      </c>
      <c r="F109" s="64">
        <v>4</v>
      </c>
      <c r="G109" s="64">
        <v>244</v>
      </c>
      <c r="H109" s="64">
        <v>245.88938899999999</v>
      </c>
      <c r="I109" s="64">
        <v>19.99999</v>
      </c>
      <c r="J109" s="64">
        <v>99.966307</v>
      </c>
      <c r="K109" s="64">
        <v>0.66666700000000001</v>
      </c>
      <c r="L109" s="64">
        <v>116.560794</v>
      </c>
      <c r="M109" s="64">
        <v>254</v>
      </c>
      <c r="N109" s="64">
        <v>27</v>
      </c>
      <c r="O109" s="65">
        <v>106</v>
      </c>
      <c r="P109" s="65">
        <f t="shared" si="2"/>
        <v>121</v>
      </c>
      <c r="Q109" s="65">
        <v>223</v>
      </c>
      <c r="R109" s="65">
        <v>24</v>
      </c>
      <c r="S109" s="65">
        <v>87</v>
      </c>
      <c r="T109" s="65">
        <f t="shared" si="3"/>
        <v>112</v>
      </c>
    </row>
    <row r="110" spans="1:20" x14ac:dyDescent="0.2">
      <c r="A110" s="49"/>
      <c r="B110" s="64">
        <v>104</v>
      </c>
      <c r="C110" s="64">
        <v>297</v>
      </c>
      <c r="D110" s="64">
        <v>44</v>
      </c>
      <c r="E110" s="64">
        <v>86</v>
      </c>
      <c r="F110" s="64">
        <v>8</v>
      </c>
      <c r="G110" s="64">
        <v>149</v>
      </c>
      <c r="H110" s="64">
        <v>181.47017</v>
      </c>
      <c r="I110" s="64">
        <v>19.199991000000001</v>
      </c>
      <c r="J110" s="64">
        <v>75.935944000000006</v>
      </c>
      <c r="K110" s="64">
        <v>1.3333330000000001</v>
      </c>
      <c r="L110" s="64">
        <v>76.305267000000001</v>
      </c>
      <c r="M110" s="64">
        <v>195</v>
      </c>
      <c r="N110" s="64">
        <v>12</v>
      </c>
      <c r="O110" s="65">
        <v>90</v>
      </c>
      <c r="P110" s="65">
        <f t="shared" si="2"/>
        <v>93</v>
      </c>
      <c r="Q110" s="65">
        <v>161</v>
      </c>
      <c r="R110" s="65">
        <v>11</v>
      </c>
      <c r="S110" s="65">
        <v>73</v>
      </c>
      <c r="T110" s="65">
        <f t="shared" si="3"/>
        <v>77</v>
      </c>
    </row>
    <row r="111" spans="1:20" x14ac:dyDescent="0.2">
      <c r="A111" s="49"/>
      <c r="B111" s="64">
        <v>105</v>
      </c>
      <c r="C111" s="64">
        <v>1319</v>
      </c>
      <c r="D111" s="64">
        <v>277</v>
      </c>
      <c r="E111" s="64">
        <v>482</v>
      </c>
      <c r="F111" s="64">
        <v>13</v>
      </c>
      <c r="G111" s="64">
        <v>497</v>
      </c>
      <c r="H111" s="64">
        <v>841.64055399999995</v>
      </c>
      <c r="I111" s="64">
        <v>180.79991699999999</v>
      </c>
      <c r="J111" s="64">
        <v>394.09795300000002</v>
      </c>
      <c r="K111" s="64">
        <v>2</v>
      </c>
      <c r="L111" s="64">
        <v>242.13403199999999</v>
      </c>
      <c r="M111" s="64">
        <v>846</v>
      </c>
      <c r="N111" s="64">
        <v>136</v>
      </c>
      <c r="O111" s="65">
        <v>273</v>
      </c>
      <c r="P111" s="65">
        <f t="shared" si="2"/>
        <v>437</v>
      </c>
      <c r="Q111" s="65">
        <v>735</v>
      </c>
      <c r="R111" s="65">
        <v>116</v>
      </c>
      <c r="S111" s="65">
        <v>222</v>
      </c>
      <c r="T111" s="65">
        <f t="shared" si="3"/>
        <v>397</v>
      </c>
    </row>
    <row r="112" spans="1:20" x14ac:dyDescent="0.2">
      <c r="A112" s="49"/>
      <c r="B112" s="64">
        <v>106</v>
      </c>
      <c r="C112" s="64">
        <v>688</v>
      </c>
      <c r="D112" s="64">
        <v>144</v>
      </c>
      <c r="E112" s="64">
        <v>279</v>
      </c>
      <c r="F112" s="64">
        <v>13</v>
      </c>
      <c r="G112" s="64">
        <v>223</v>
      </c>
      <c r="H112" s="64">
        <v>396.24307399999998</v>
      </c>
      <c r="I112" s="64">
        <v>82.257256999999996</v>
      </c>
      <c r="J112" s="64">
        <v>209.23753600000001</v>
      </c>
      <c r="K112" s="64">
        <v>20.350878000000002</v>
      </c>
      <c r="L112" s="64">
        <v>68.543762000000001</v>
      </c>
      <c r="M112" s="64">
        <v>483</v>
      </c>
      <c r="N112" s="64">
        <v>51</v>
      </c>
      <c r="O112" s="65">
        <v>121</v>
      </c>
      <c r="P112" s="65">
        <f t="shared" si="2"/>
        <v>311</v>
      </c>
      <c r="Q112" s="65">
        <v>417</v>
      </c>
      <c r="R112" s="65">
        <v>43</v>
      </c>
      <c r="S112" s="65">
        <v>98</v>
      </c>
      <c r="T112" s="65">
        <f t="shared" si="3"/>
        <v>276</v>
      </c>
    </row>
    <row r="113" spans="1:20" x14ac:dyDescent="0.2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</row>
    <row r="114" spans="1:20" x14ac:dyDescent="0.2">
      <c r="A114" s="59"/>
      <c r="B114" s="65"/>
      <c r="C114" s="65">
        <f t="shared" ref="C114:T114" si="4">SUM(C7:C113)</f>
        <v>91083</v>
      </c>
      <c r="D114" s="65">
        <f t="shared" si="4"/>
        <v>22419</v>
      </c>
      <c r="E114" s="65">
        <f t="shared" si="4"/>
        <v>18001</v>
      </c>
      <c r="F114" s="65">
        <f t="shared" si="4"/>
        <v>1055</v>
      </c>
      <c r="G114" s="65">
        <f t="shared" si="4"/>
        <v>47597</v>
      </c>
      <c r="H114" s="65">
        <f t="shared" si="4"/>
        <v>62539.437112999985</v>
      </c>
      <c r="I114" s="65">
        <f t="shared" si="4"/>
        <v>11391.514649999997</v>
      </c>
      <c r="J114" s="65">
        <f t="shared" si="4"/>
        <v>17789.851960000004</v>
      </c>
      <c r="K114" s="65">
        <f t="shared" si="4"/>
        <v>889.85533799999985</v>
      </c>
      <c r="L114" s="65">
        <f t="shared" si="4"/>
        <v>31962.076329999996</v>
      </c>
      <c r="M114" s="65">
        <f t="shared" si="4"/>
        <v>51009</v>
      </c>
      <c r="N114" s="65">
        <f t="shared" si="4"/>
        <v>8391</v>
      </c>
      <c r="O114" s="65">
        <f t="shared" si="4"/>
        <v>24640</v>
      </c>
      <c r="P114" s="65">
        <f t="shared" si="4"/>
        <v>17978</v>
      </c>
      <c r="Q114" s="65">
        <f t="shared" si="4"/>
        <v>41828</v>
      </c>
      <c r="R114" s="65">
        <f t="shared" si="4"/>
        <v>6392</v>
      </c>
      <c r="S114" s="65">
        <f t="shared" si="4"/>
        <v>20045</v>
      </c>
      <c r="T114" s="65">
        <f t="shared" si="4"/>
        <v>15391</v>
      </c>
    </row>
  </sheetData>
  <sheetProtection selectLockedCells="1"/>
  <protectedRanges>
    <protectedRange sqref="A7:A112" name="Range1"/>
  </protectedRanges>
  <mergeCells count="5">
    <mergeCell ref="C5:G5"/>
    <mergeCell ref="H5:L5"/>
    <mergeCell ref="Q5:T5"/>
    <mergeCell ref="M5:P5"/>
    <mergeCell ref="A1:L1"/>
  </mergeCells>
  <phoneticPr fontId="2" type="noConversion"/>
  <pageMargins left="0.75" right="0.75" top="1" bottom="1" header="0.5" footer="0.5"/>
  <pageSetup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34"/>
  <sheetViews>
    <sheetView tabSelected="1" zoomScaleNormal="100" workbookViewId="0">
      <selection activeCell="K32" sqref="K32"/>
    </sheetView>
  </sheetViews>
  <sheetFormatPr defaultColWidth="9.140625" defaultRowHeight="12.75" x14ac:dyDescent="0.2"/>
  <cols>
    <col min="1" max="1" width="11.5703125" style="44" customWidth="1"/>
    <col min="2" max="2" width="33.42578125" style="44" customWidth="1"/>
    <col min="3" max="3" width="9.5703125" style="44" customWidth="1"/>
    <col min="4" max="4" width="13.5703125" style="44" customWidth="1"/>
    <col min="5" max="5" width="13.140625" style="44" customWidth="1"/>
    <col min="6" max="6" width="11.140625" style="44" customWidth="1"/>
    <col min="7" max="7" width="10.140625" style="44" bestFit="1" customWidth="1"/>
    <col min="8" max="8" width="12.7109375" style="44" customWidth="1"/>
    <col min="9" max="9" width="10.5703125" style="44" customWidth="1"/>
    <col min="10" max="10" width="12.5703125" style="44" customWidth="1"/>
    <col min="11" max="11" width="10.5703125" style="44" customWidth="1"/>
    <col min="12" max="12" width="14.140625" style="44" customWidth="1"/>
    <col min="13" max="13" width="10.140625" style="44" bestFit="1" customWidth="1"/>
    <col min="14" max="15" width="8" style="44" bestFit="1" customWidth="1"/>
    <col min="16" max="16" width="8" style="44" customWidth="1"/>
    <col min="17" max="17" width="10.140625" style="44" bestFit="1" customWidth="1"/>
    <col min="18" max="18" width="6.42578125" style="44" bestFit="1" customWidth="1"/>
    <col min="19" max="19" width="9.140625" style="44" bestFit="1" customWidth="1"/>
    <col min="20" max="20" width="7.42578125" style="44" bestFit="1" customWidth="1"/>
    <col min="21" max="21" width="6.85546875" style="44" bestFit="1" customWidth="1"/>
    <col min="22" max="22" width="5.42578125" style="44" bestFit="1" customWidth="1"/>
    <col min="23" max="16384" width="9.140625" style="44"/>
  </cols>
  <sheetData>
    <row r="1" spans="1:16" s="47" customFormat="1" ht="15" x14ac:dyDescent="0.25">
      <c r="A1" s="46" t="s">
        <v>33</v>
      </c>
      <c r="B1" s="46"/>
      <c r="F1" s="48" t="s">
        <v>34</v>
      </c>
      <c r="G1" s="53">
        <f>H8/4</f>
        <v>22770.75</v>
      </c>
    </row>
    <row r="2" spans="1:16" s="47" customFormat="1" ht="15" x14ac:dyDescent="0.25">
      <c r="A2" s="46" t="s">
        <v>35</v>
      </c>
      <c r="B2" s="46"/>
    </row>
    <row r="3" spans="1:16" s="47" customFormat="1" ht="14.25" x14ac:dyDescent="0.2">
      <c r="A3" s="70" t="s">
        <v>36</v>
      </c>
      <c r="B3" s="70"/>
      <c r="C3" s="70"/>
      <c r="D3" s="70"/>
      <c r="E3" s="70"/>
      <c r="F3" s="70"/>
    </row>
    <row r="4" spans="1:16" s="47" customFormat="1" ht="14.25" x14ac:dyDescent="0.2">
      <c r="A4" s="70"/>
      <c r="B4" s="70"/>
      <c r="C4" s="70"/>
      <c r="D4" s="70"/>
      <c r="E4" s="70"/>
      <c r="F4" s="70"/>
    </row>
    <row r="5" spans="1:16" ht="13.5" thickBot="1" x14ac:dyDescent="0.25">
      <c r="A5" s="45"/>
      <c r="B5" s="45"/>
      <c r="C5" s="45"/>
      <c r="D5" s="45"/>
      <c r="E5" s="45"/>
      <c r="F5" s="45"/>
    </row>
    <row r="6" spans="1:16" ht="13.5" thickBot="1" x14ac:dyDescent="0.25">
      <c r="C6" s="50" t="s">
        <v>37</v>
      </c>
      <c r="D6" s="51"/>
      <c r="E6" s="51"/>
      <c r="F6" s="51"/>
      <c r="G6" s="51"/>
      <c r="H6" s="52"/>
      <c r="I6" s="75" t="s">
        <v>38</v>
      </c>
      <c r="J6" s="76"/>
      <c r="K6" s="76"/>
      <c r="L6" s="76"/>
      <c r="M6" s="76"/>
      <c r="N6" s="77"/>
    </row>
    <row r="7" spans="1:16" ht="13.5" thickBot="1" x14ac:dyDescent="0.25">
      <c r="A7" s="6" t="s">
        <v>39</v>
      </c>
      <c r="B7" s="6" t="s">
        <v>40</v>
      </c>
      <c r="C7" s="28">
        <v>1</v>
      </c>
      <c r="D7" s="29">
        <v>2</v>
      </c>
      <c r="E7" s="29">
        <v>3</v>
      </c>
      <c r="F7" s="29">
        <v>4</v>
      </c>
      <c r="G7" s="30" t="s">
        <v>41</v>
      </c>
      <c r="H7" s="30" t="s">
        <v>42</v>
      </c>
      <c r="I7" s="28">
        <f>C7</f>
        <v>1</v>
      </c>
      <c r="J7" s="29">
        <f>D7</f>
        <v>2</v>
      </c>
      <c r="K7" s="29">
        <f>E7</f>
        <v>3</v>
      </c>
      <c r="L7" s="29">
        <f>F7</f>
        <v>4</v>
      </c>
      <c r="M7" s="30" t="s">
        <v>41</v>
      </c>
      <c r="N7" s="30" t="s">
        <v>42</v>
      </c>
    </row>
    <row r="8" spans="1:16" x14ac:dyDescent="0.2">
      <c r="A8" s="72" t="s">
        <v>15</v>
      </c>
      <c r="B8" s="31" t="s">
        <v>21</v>
      </c>
      <c r="C8" s="8">
        <f>SUMIF(Assignments!$A$7:$A$112,"=1",Assignments!$C$7:$C$112)</f>
        <v>0</v>
      </c>
      <c r="D8" s="9">
        <f>SUMIF(Assignments!$A$7:$A$112,"=2",Assignments!$C$7:$C$112)</f>
        <v>0</v>
      </c>
      <c r="E8" s="9">
        <f>SUMIF(Assignments!$A$7:$A$112,"=3",Assignments!$C$7:$C$112)</f>
        <v>0</v>
      </c>
      <c r="F8" s="9">
        <f>SUMIF(Assignments!$A$7:$A$112,"=4",Assignments!$C$7:$C$112)</f>
        <v>0</v>
      </c>
      <c r="G8" s="10">
        <f>H8-SUM(C8:F8)</f>
        <v>91083</v>
      </c>
      <c r="H8" s="10">
        <f>Assignments!C114</f>
        <v>91083</v>
      </c>
      <c r="I8" s="11"/>
      <c r="J8" s="12"/>
      <c r="K8" s="12"/>
      <c r="L8" s="12"/>
      <c r="M8" s="41"/>
      <c r="N8" s="13"/>
      <c r="P8" s="7"/>
    </row>
    <row r="9" spans="1:16" x14ac:dyDescent="0.2">
      <c r="A9" s="73"/>
      <c r="B9" s="32" t="s">
        <v>43</v>
      </c>
      <c r="C9" s="14">
        <f>C8-$G$1</f>
        <v>-22770.75</v>
      </c>
      <c r="D9" s="15">
        <f>D8-$G$1</f>
        <v>-22770.75</v>
      </c>
      <c r="E9" s="15">
        <f>E8-$G$1</f>
        <v>-22770.75</v>
      </c>
      <c r="F9" s="15">
        <f>F8-$G$1</f>
        <v>-22770.75</v>
      </c>
      <c r="G9" s="16"/>
      <c r="H9" s="16">
        <f>MAX(C9:F9)-MIN(C9:F9)</f>
        <v>0</v>
      </c>
      <c r="I9" s="54">
        <f>C9/$G$1</f>
        <v>-1</v>
      </c>
      <c r="J9" s="55">
        <f>D9/$G$1</f>
        <v>-1</v>
      </c>
      <c r="K9" s="55">
        <f>E9/$G$1</f>
        <v>-1</v>
      </c>
      <c r="L9" s="55">
        <f>F9/$G$1</f>
        <v>-1</v>
      </c>
      <c r="M9" s="42"/>
      <c r="N9" s="27">
        <f>H9/$G$1</f>
        <v>0</v>
      </c>
      <c r="P9" s="7"/>
    </row>
    <row r="10" spans="1:16" x14ac:dyDescent="0.2">
      <c r="A10" s="73"/>
      <c r="B10" s="33" t="s">
        <v>22</v>
      </c>
      <c r="C10" s="14">
        <f>SUMIF(Assignments!$A$7:$A$112,"=1",Assignments!$D$7:$D$112)</f>
        <v>0</v>
      </c>
      <c r="D10" s="15">
        <f>SUMIF(Assignments!$A$7:$A$112,"=2",Assignments!$D$7:$D$112)</f>
        <v>0</v>
      </c>
      <c r="E10" s="15">
        <f>SUMIF(Assignments!$A$7:$A$112,"=3",Assignments!$D$7:$D$112)</f>
        <v>0</v>
      </c>
      <c r="F10" s="15">
        <f>SUMIF(Assignments!$A$7:$A$112,"=4",Assignments!$D$7:$D$112)</f>
        <v>0</v>
      </c>
      <c r="G10" s="16">
        <f>H10-SUM(C10:F10)</f>
        <v>22419</v>
      </c>
      <c r="H10" s="16">
        <f>Assignments!D$114</f>
        <v>22419</v>
      </c>
      <c r="I10" s="17" t="e">
        <f t="shared" ref="I10:L13" si="0">C10/C$8</f>
        <v>#DIV/0!</v>
      </c>
      <c r="J10" s="18" t="e">
        <f t="shared" si="0"/>
        <v>#DIV/0!</v>
      </c>
      <c r="K10" s="18" t="e">
        <f t="shared" si="0"/>
        <v>#DIV/0!</v>
      </c>
      <c r="L10" s="18" t="e">
        <f t="shared" si="0"/>
        <v>#DIV/0!</v>
      </c>
      <c r="M10" s="42">
        <f>IF(G10&gt;0,G10/G$8,"")</f>
        <v>0.2461381377424986</v>
      </c>
      <c r="N10" s="19">
        <f>H10/H$8</f>
        <v>0.2461381377424986</v>
      </c>
      <c r="P10" s="7"/>
    </row>
    <row r="11" spans="1:16" x14ac:dyDescent="0.2">
      <c r="A11" s="73"/>
      <c r="B11" s="33" t="s">
        <v>23</v>
      </c>
      <c r="C11" s="14">
        <f>SUMIF(Assignments!$A$7:$A$112,"=1",Assignments!$E$7:$E$112)</f>
        <v>0</v>
      </c>
      <c r="D11" s="15">
        <f>SUMIF(Assignments!$A$7:$A$112,"=2",Assignments!$E$7:$E$112)</f>
        <v>0</v>
      </c>
      <c r="E11" s="15">
        <f>SUMIF(Assignments!$A$7:$A$112,"=3",Assignments!$E$7:$E$112)</f>
        <v>0</v>
      </c>
      <c r="F11" s="15">
        <f>SUMIF(Assignments!$A$7:$A$112,"=4",Assignments!$E$7:$E$112)</f>
        <v>0</v>
      </c>
      <c r="G11" s="16">
        <f t="shared" ref="G11:G26" si="1">H11-SUM(C11:F11)</f>
        <v>18001</v>
      </c>
      <c r="H11" s="16">
        <f>Assignments!E$114</f>
        <v>18001</v>
      </c>
      <c r="I11" s="17" t="e">
        <f t="shared" si="0"/>
        <v>#DIV/0!</v>
      </c>
      <c r="J11" s="18" t="e">
        <f t="shared" si="0"/>
        <v>#DIV/0!</v>
      </c>
      <c r="K11" s="18" t="e">
        <f t="shared" si="0"/>
        <v>#DIV/0!</v>
      </c>
      <c r="L11" s="18" t="e">
        <f t="shared" si="0"/>
        <v>#DIV/0!</v>
      </c>
      <c r="M11" s="42">
        <f>IF(G11&gt;0,G11/G$8,"")</f>
        <v>0.19763292820833744</v>
      </c>
      <c r="N11" s="19">
        <f>H11/H$8</f>
        <v>0.19763292820833744</v>
      </c>
      <c r="P11" s="7"/>
    </row>
    <row r="12" spans="1:16" x14ac:dyDescent="0.2">
      <c r="A12" s="73"/>
      <c r="B12" s="33" t="s">
        <v>24</v>
      </c>
      <c r="C12" s="14">
        <f>SUMIF(Assignments!$A$7:$A$112,"=1",Assignments!$F$7:$F$112)</f>
        <v>0</v>
      </c>
      <c r="D12" s="15">
        <f>SUMIF(Assignments!$A$7:$A$112,"=2",Assignments!$F$7:$F$112)</f>
        <v>0</v>
      </c>
      <c r="E12" s="15">
        <f>SUMIF(Assignments!$A$7:$A$112,"=3",Assignments!$F$7:$F$112)</f>
        <v>0</v>
      </c>
      <c r="F12" s="15">
        <f>SUMIF(Assignments!$A$7:$A$112,"=4",Assignments!$F$7:$F$112)</f>
        <v>0</v>
      </c>
      <c r="G12" s="16">
        <f t="shared" si="1"/>
        <v>1055</v>
      </c>
      <c r="H12" s="16">
        <f>Assignments!F$114</f>
        <v>1055</v>
      </c>
      <c r="I12" s="17" t="e">
        <f t="shared" si="0"/>
        <v>#DIV/0!</v>
      </c>
      <c r="J12" s="18" t="e">
        <f t="shared" si="0"/>
        <v>#DIV/0!</v>
      </c>
      <c r="K12" s="18" t="e">
        <f t="shared" si="0"/>
        <v>#DIV/0!</v>
      </c>
      <c r="L12" s="18" t="e">
        <f t="shared" si="0"/>
        <v>#DIV/0!</v>
      </c>
      <c r="M12" s="42">
        <f>IF(G12&gt;0,G12/G$8,"")</f>
        <v>1.15828420232096E-2</v>
      </c>
      <c r="N12" s="19">
        <f>H12/H$8</f>
        <v>1.15828420232096E-2</v>
      </c>
      <c r="P12" s="7"/>
    </row>
    <row r="13" spans="1:16" ht="13.5" thickBot="1" x14ac:dyDescent="0.25">
      <c r="A13" s="73"/>
      <c r="B13" s="33" t="s">
        <v>25</v>
      </c>
      <c r="C13" s="14">
        <f>SUMIF(Assignments!$A$7:$A$112,"=1",Assignments!$G$7:$G$112)</f>
        <v>0</v>
      </c>
      <c r="D13" s="15">
        <f>SUMIF(Assignments!$A$7:$A$112,"=2",Assignments!$G$7:$G$112)</f>
        <v>0</v>
      </c>
      <c r="E13" s="15">
        <f>SUMIF(Assignments!$A$7:$A$112,"=3",Assignments!$G$7:$G$112)</f>
        <v>0</v>
      </c>
      <c r="F13" s="15">
        <f>SUMIF(Assignments!$A$7:$A$112,"=4",Assignments!$G$7:$G$112)</f>
        <v>0</v>
      </c>
      <c r="G13" s="16">
        <f t="shared" si="1"/>
        <v>47597</v>
      </c>
      <c r="H13" s="16">
        <f>Assignments!G$114</f>
        <v>47597</v>
      </c>
      <c r="I13" s="17" t="e">
        <f t="shared" si="0"/>
        <v>#DIV/0!</v>
      </c>
      <c r="J13" s="18" t="e">
        <f t="shared" si="0"/>
        <v>#DIV/0!</v>
      </c>
      <c r="K13" s="18" t="e">
        <f t="shared" si="0"/>
        <v>#DIV/0!</v>
      </c>
      <c r="L13" s="18" t="e">
        <f t="shared" si="0"/>
        <v>#DIV/0!</v>
      </c>
      <c r="M13" s="35">
        <f>IF(G13&gt;0,G13/G$8,"")</f>
        <v>0.52256732870019651</v>
      </c>
      <c r="N13" s="19">
        <f>H13/H$8</f>
        <v>0.52256732870019651</v>
      </c>
      <c r="P13" s="7"/>
    </row>
    <row r="14" spans="1:16" x14ac:dyDescent="0.2">
      <c r="A14" s="72" t="s">
        <v>16</v>
      </c>
      <c r="B14" s="31" t="s">
        <v>44</v>
      </c>
      <c r="C14" s="8">
        <f>SUMIF(Assignments!$A$7:$A$112,"=1",Assignments!$H$7:$H$112)</f>
        <v>0</v>
      </c>
      <c r="D14" s="9">
        <f>SUMIF(Assignments!$A$7:$A$112,"=2",Assignments!$H$7:$H$112)</f>
        <v>0</v>
      </c>
      <c r="E14" s="9">
        <f>SUMIF(Assignments!$A$7:$A$112,"=3",Assignments!$H$7:$H$112)</f>
        <v>0</v>
      </c>
      <c r="F14" s="9">
        <f>SUMIF(Assignments!$A$7:$A$112,"=4",Assignments!$H$7:$H$112)</f>
        <v>0</v>
      </c>
      <c r="G14" s="10">
        <f t="shared" si="1"/>
        <v>62539.437112999985</v>
      </c>
      <c r="H14" s="10">
        <f>Assignments!H$114</f>
        <v>62539.437112999985</v>
      </c>
      <c r="I14" s="11"/>
      <c r="J14" s="12"/>
      <c r="K14" s="12"/>
      <c r="L14" s="12"/>
      <c r="M14" s="43"/>
      <c r="N14" s="26"/>
      <c r="P14" s="7"/>
    </row>
    <row r="15" spans="1:16" x14ac:dyDescent="0.2">
      <c r="A15" s="73"/>
      <c r="B15" s="33" t="s">
        <v>27</v>
      </c>
      <c r="C15" s="14">
        <f>SUMIF(Assignments!$A$7:$A$112,"=1",Assignments!$I$7:$I$112)</f>
        <v>0</v>
      </c>
      <c r="D15" s="15">
        <f>SUMIF(Assignments!$A$7:$A$112,"=2",Assignments!$I$7:$I$112)</f>
        <v>0</v>
      </c>
      <c r="E15" s="15">
        <f>SUMIF(Assignments!$A$7:$A$112,"=3",Assignments!$I$7:$I$112)</f>
        <v>0</v>
      </c>
      <c r="F15" s="15">
        <f>SUMIF(Assignments!$A$7:$A$112,"=4",Assignments!$I$7:$I$112)</f>
        <v>0</v>
      </c>
      <c r="G15" s="16">
        <f t="shared" si="1"/>
        <v>11391.514649999997</v>
      </c>
      <c r="H15" s="16">
        <f>Assignments!I$114</f>
        <v>11391.514649999997</v>
      </c>
      <c r="I15" s="17" t="e">
        <f t="shared" ref="I15:L18" si="2">C15/C$14</f>
        <v>#DIV/0!</v>
      </c>
      <c r="J15" s="18" t="e">
        <f t="shared" si="2"/>
        <v>#DIV/0!</v>
      </c>
      <c r="K15" s="18" t="e">
        <f t="shared" si="2"/>
        <v>#DIV/0!</v>
      </c>
      <c r="L15" s="18" t="e">
        <f t="shared" si="2"/>
        <v>#DIV/0!</v>
      </c>
      <c r="M15" s="42">
        <f>IF(G15&gt;0,G15/G$8,"")</f>
        <v>0.12506740720002632</v>
      </c>
      <c r="N15" s="19">
        <f>H15/H$14</f>
        <v>0.18214929931999754</v>
      </c>
      <c r="P15" s="7"/>
    </row>
    <row r="16" spans="1:16" x14ac:dyDescent="0.2">
      <c r="A16" s="73"/>
      <c r="B16" s="33" t="s">
        <v>28</v>
      </c>
      <c r="C16" s="14">
        <f>SUMIF(Assignments!$A$7:$A$112,"=1",Assignments!$J$7:$J$112)</f>
        <v>0</v>
      </c>
      <c r="D16" s="15">
        <f>SUMIF(Assignments!$A$7:$A$112,"=2",Assignments!$J$7:$J$112)</f>
        <v>0</v>
      </c>
      <c r="E16" s="15">
        <f>SUMIF(Assignments!$A$7:$A$112,"=3",Assignments!$J$7:$J$112)</f>
        <v>0</v>
      </c>
      <c r="F16" s="15">
        <f>SUMIF(Assignments!$A$7:$A$112,"=4",Assignments!$J$7:$J$112)</f>
        <v>0</v>
      </c>
      <c r="G16" s="16">
        <f t="shared" si="1"/>
        <v>17789.851960000004</v>
      </c>
      <c r="H16" s="16">
        <f>Assignments!J$114</f>
        <v>17789.851960000004</v>
      </c>
      <c r="I16" s="17" t="e">
        <f t="shared" si="2"/>
        <v>#DIV/0!</v>
      </c>
      <c r="J16" s="18" t="e">
        <f t="shared" si="2"/>
        <v>#DIV/0!</v>
      </c>
      <c r="K16" s="18" t="e">
        <f t="shared" si="2"/>
        <v>#DIV/0!</v>
      </c>
      <c r="L16" s="18" t="e">
        <f t="shared" si="2"/>
        <v>#DIV/0!</v>
      </c>
      <c r="M16" s="42">
        <f>IF(G16&gt;0,G16/G$8,"")</f>
        <v>0.19531473447295328</v>
      </c>
      <c r="N16" s="19">
        <f>H16/H$14</f>
        <v>0.28445814003500286</v>
      </c>
      <c r="P16" s="7"/>
    </row>
    <row r="17" spans="1:18" x14ac:dyDescent="0.2">
      <c r="A17" s="73"/>
      <c r="B17" s="33" t="s">
        <v>24</v>
      </c>
      <c r="C17" s="14">
        <f>SUMIF(Assignments!$A$7:$A$112,"=1",Assignments!$K$7:$K$112)</f>
        <v>0</v>
      </c>
      <c r="D17" s="15">
        <f>SUMIF(Assignments!$A$7:$A$112,"=2",Assignments!$K$7:$K$112)</f>
        <v>0</v>
      </c>
      <c r="E17" s="15">
        <f>SUMIF(Assignments!$A$7:$A$112,"=3",Assignments!$K$7:$K$112)</f>
        <v>0</v>
      </c>
      <c r="F17" s="15">
        <f>SUMIF(Assignments!$A$7:$A$112,"=4",Assignments!$K$7:$K$112)</f>
        <v>0</v>
      </c>
      <c r="G17" s="16">
        <f t="shared" si="1"/>
        <v>889.85533799999985</v>
      </c>
      <c r="H17" s="16">
        <f>Assignments!K$114</f>
        <v>889.85533799999985</v>
      </c>
      <c r="I17" s="17" t="e">
        <f t="shared" si="2"/>
        <v>#DIV/0!</v>
      </c>
      <c r="J17" s="18" t="e">
        <f t="shared" si="2"/>
        <v>#DIV/0!</v>
      </c>
      <c r="K17" s="18" t="e">
        <f t="shared" si="2"/>
        <v>#DIV/0!</v>
      </c>
      <c r="L17" s="18" t="e">
        <f t="shared" si="2"/>
        <v>#DIV/0!</v>
      </c>
      <c r="M17" s="42">
        <f>IF(G17&gt;0,G17/G$8,"")</f>
        <v>9.7697192450841523E-3</v>
      </c>
      <c r="N17" s="19">
        <f>H17/H$14</f>
        <v>1.4228707181872394E-2</v>
      </c>
      <c r="P17" s="7"/>
    </row>
    <row r="18" spans="1:18" ht="13.5" thickBot="1" x14ac:dyDescent="0.25">
      <c r="A18" s="73"/>
      <c r="B18" s="33" t="s">
        <v>29</v>
      </c>
      <c r="C18" s="14">
        <f>SUMIF(Assignments!$A$7:$A$112,"=1",Assignments!$L$7:$L$112)</f>
        <v>0</v>
      </c>
      <c r="D18" s="15">
        <f>SUMIF(Assignments!$A$7:$A$112,"=2",Assignments!$L$7:$L$112)</f>
        <v>0</v>
      </c>
      <c r="E18" s="15">
        <f>SUMIF(Assignments!$A$7:$A$112,"=3",Assignments!$L$7:$L$112)</f>
        <v>0</v>
      </c>
      <c r="F18" s="15">
        <f>SUMIF(Assignments!$A$7:$A$112,"=4",Assignments!$L$7:$L$112)</f>
        <v>0</v>
      </c>
      <c r="G18" s="16">
        <f t="shared" si="1"/>
        <v>31962.076329999996</v>
      </c>
      <c r="H18" s="16">
        <f>Assignments!L$114</f>
        <v>31962.076329999996</v>
      </c>
      <c r="I18" s="17" t="e">
        <f t="shared" si="2"/>
        <v>#DIV/0!</v>
      </c>
      <c r="J18" s="18" t="e">
        <f t="shared" si="2"/>
        <v>#DIV/0!</v>
      </c>
      <c r="K18" s="18" t="e">
        <f t="shared" si="2"/>
        <v>#DIV/0!</v>
      </c>
      <c r="L18" s="18" t="e">
        <f t="shared" si="2"/>
        <v>#DIV/0!</v>
      </c>
      <c r="M18" s="35">
        <f>IF(G18&gt;0,G18/G$8,"")</f>
        <v>0.35091154584280265</v>
      </c>
      <c r="N18" s="19">
        <f>H18/H$14</f>
        <v>0.51107073880836196</v>
      </c>
      <c r="P18" s="7"/>
    </row>
    <row r="19" spans="1:18" x14ac:dyDescent="0.2">
      <c r="A19" s="72" t="s">
        <v>17</v>
      </c>
      <c r="B19" s="31" t="s">
        <v>45</v>
      </c>
      <c r="C19" s="8">
        <f>SUMIF(Assignments!$A$7:$A$112,"=1",Assignments!$M$7:$M$112)</f>
        <v>0</v>
      </c>
      <c r="D19" s="9">
        <f>SUMIF(Assignments!$A$7:$A$112,"=2",Assignments!$M$7:$M$112)</f>
        <v>0</v>
      </c>
      <c r="E19" s="9">
        <f>SUMIF(Assignments!$A$7:$A$112,"=3",Assignments!$M$7:$M$112)</f>
        <v>0</v>
      </c>
      <c r="F19" s="9">
        <f>SUMIF(Assignments!$A$7:$A$112,"=4",Assignments!$M$7:$M$112)</f>
        <v>0</v>
      </c>
      <c r="G19" s="10">
        <f t="shared" si="1"/>
        <v>51009</v>
      </c>
      <c r="H19" s="10">
        <f>Assignments!M$114</f>
        <v>51009</v>
      </c>
      <c r="I19" s="11"/>
      <c r="J19" s="12"/>
      <c r="K19" s="12"/>
      <c r="L19" s="12"/>
      <c r="M19" s="42"/>
      <c r="N19" s="26"/>
      <c r="P19" s="7"/>
    </row>
    <row r="20" spans="1:18" x14ac:dyDescent="0.2">
      <c r="A20" s="73"/>
      <c r="B20" s="33" t="s">
        <v>46</v>
      </c>
      <c r="C20" s="14">
        <f>SUMIF(Assignments!$A$7:$A$112,"=1",Assignments!$N$7:$N$112)</f>
        <v>0</v>
      </c>
      <c r="D20" s="15">
        <f>SUMIF(Assignments!$A$7:$A$112,"=2",Assignments!$N$7:$N$112)</f>
        <v>0</v>
      </c>
      <c r="E20" s="15">
        <f>SUMIF(Assignments!$A$7:$A$112,"=3",Assignments!$N$7:$N$112)</f>
        <v>0</v>
      </c>
      <c r="F20" s="15">
        <f>SUMIF(Assignments!$A$7:$A$112,"=4",Assignments!$N$7:$N$112)</f>
        <v>0</v>
      </c>
      <c r="G20" s="16">
        <f t="shared" si="1"/>
        <v>8391</v>
      </c>
      <c r="H20" s="16">
        <f>Assignments!N$114</f>
        <v>8391</v>
      </c>
      <c r="I20" s="17" t="e">
        <f t="shared" ref="I20:J22" si="3">C20/C$19</f>
        <v>#DIV/0!</v>
      </c>
      <c r="J20" s="18" t="e">
        <f t="shared" si="3"/>
        <v>#DIV/0!</v>
      </c>
      <c r="K20" s="18" t="e">
        <f t="shared" ref="K20:L22" si="4">E20/E$19</f>
        <v>#DIV/0!</v>
      </c>
      <c r="L20" s="18" t="e">
        <f t="shared" si="4"/>
        <v>#DIV/0!</v>
      </c>
      <c r="M20" s="42">
        <f>IF(G20&gt;0,G20/G$8,"")</f>
        <v>9.2124765323935306E-2</v>
      </c>
      <c r="N20" s="19">
        <f>H20/H$19</f>
        <v>0.16450038228547903</v>
      </c>
      <c r="P20" s="7"/>
    </row>
    <row r="21" spans="1:18" x14ac:dyDescent="0.2">
      <c r="A21" s="73"/>
      <c r="B21" s="33" t="s">
        <v>47</v>
      </c>
      <c r="C21" s="14">
        <f>SUMIF(Assignments!$A$7:$A$112,"=1",Assignments!$O$7:$O$112)</f>
        <v>0</v>
      </c>
      <c r="D21" s="15">
        <f>SUMIF(Assignments!$A$7:$A$112,"=2",Assignments!$O$7:$O$112)</f>
        <v>0</v>
      </c>
      <c r="E21" s="15">
        <f>SUMIF(Assignments!$A$7:$A$112,"=3",Assignments!$O$7:$O$112)</f>
        <v>0</v>
      </c>
      <c r="F21" s="15">
        <f>SUMIF(Assignments!$A$7:$A$112,"=4",Assignments!$O$7:$O$112)</f>
        <v>0</v>
      </c>
      <c r="G21" s="16">
        <f t="shared" si="1"/>
        <v>24640</v>
      </c>
      <c r="H21" s="16">
        <f>Assignments!O$114</f>
        <v>24640</v>
      </c>
      <c r="I21" s="17" t="e">
        <f t="shared" si="3"/>
        <v>#DIV/0!</v>
      </c>
      <c r="J21" s="18" t="e">
        <f t="shared" si="3"/>
        <v>#DIV/0!</v>
      </c>
      <c r="K21" s="18" t="e">
        <f t="shared" si="4"/>
        <v>#DIV/0!</v>
      </c>
      <c r="L21" s="18" t="e">
        <f t="shared" si="4"/>
        <v>#DIV/0!</v>
      </c>
      <c r="M21" s="42">
        <f>IF(G21&gt;0,G21/G$8,"")</f>
        <v>0.27052249047571997</v>
      </c>
      <c r="N21" s="19">
        <f>H21/H$19</f>
        <v>0.48305201042953205</v>
      </c>
      <c r="P21" s="7"/>
    </row>
    <row r="22" spans="1:18" ht="13.5" thickBot="1" x14ac:dyDescent="0.25">
      <c r="A22" s="74"/>
      <c r="B22" s="34" t="s">
        <v>48</v>
      </c>
      <c r="C22" s="20">
        <f>SUMIF(Assignments!$A$7:$A$112,"=1",Assignments!$P$7:$P$112)</f>
        <v>0</v>
      </c>
      <c r="D22" s="21">
        <f>SUMIF(Assignments!$A$7:$A$112,"=2",Assignments!$P$7:$P$112)</f>
        <v>0</v>
      </c>
      <c r="E22" s="21">
        <f>SUMIF(Assignments!$A$7:$A$112,"=3",Assignments!$P$7:$P$112)</f>
        <v>0</v>
      </c>
      <c r="F22" s="21">
        <f>SUMIF(Assignments!$A$7:$A$112,"=4",Assignments!$P$7:$P$112)</f>
        <v>0</v>
      </c>
      <c r="G22" s="22">
        <f t="shared" si="1"/>
        <v>17978</v>
      </c>
      <c r="H22" s="22">
        <f>Assignments!P$114</f>
        <v>17978</v>
      </c>
      <c r="I22" s="23" t="e">
        <f t="shared" si="3"/>
        <v>#DIV/0!</v>
      </c>
      <c r="J22" s="24" t="e">
        <f t="shared" si="3"/>
        <v>#DIV/0!</v>
      </c>
      <c r="K22" s="24" t="e">
        <f t="shared" si="4"/>
        <v>#DIV/0!</v>
      </c>
      <c r="L22" s="24" t="e">
        <f t="shared" si="4"/>
        <v>#DIV/0!</v>
      </c>
      <c r="M22" s="42">
        <f>IF(G22&gt;0,G22/G$8,"")</f>
        <v>0.1973804112732343</v>
      </c>
      <c r="N22" s="25">
        <f>H22/H$19</f>
        <v>0.35244760728498892</v>
      </c>
      <c r="P22" s="7"/>
    </row>
    <row r="23" spans="1:18" x14ac:dyDescent="0.2">
      <c r="A23" s="72" t="s">
        <v>18</v>
      </c>
      <c r="B23" s="31" t="s">
        <v>49</v>
      </c>
      <c r="C23" s="8">
        <f>SUMIF(Assignments!$A$7:$A$112,"=1",Assignments!$Q$7:$Q$112)</f>
        <v>0</v>
      </c>
      <c r="D23" s="9">
        <f>SUMIF(Assignments!$A$7:$A$112,"=2",Assignments!$Q$7:$Q$112)</f>
        <v>0</v>
      </c>
      <c r="E23" s="9">
        <f>SUMIF(Assignments!$A$7:$A$112,"=3",Assignments!$Q$7:$Q$112)</f>
        <v>0</v>
      </c>
      <c r="F23" s="9">
        <f>SUMIF(Assignments!$A$7:$A$112,"=4",Assignments!$Q$7:$Q$112)</f>
        <v>0</v>
      </c>
      <c r="G23" s="10">
        <f t="shared" si="1"/>
        <v>41828</v>
      </c>
      <c r="H23" s="10">
        <f>Assignments!Q$114</f>
        <v>41828</v>
      </c>
      <c r="I23" s="11"/>
      <c r="J23" s="12"/>
      <c r="K23" s="12"/>
      <c r="L23" s="12"/>
      <c r="M23" s="43"/>
      <c r="N23" s="26"/>
      <c r="P23" s="7"/>
    </row>
    <row r="24" spans="1:18" x14ac:dyDescent="0.2">
      <c r="A24" s="73"/>
      <c r="B24" s="33" t="s">
        <v>46</v>
      </c>
      <c r="C24" s="14">
        <f>SUMIF(Assignments!$A$7:$A$112,"=1",Assignments!$R$7:$R$112)</f>
        <v>0</v>
      </c>
      <c r="D24" s="15">
        <f>SUMIF(Assignments!$A$7:$A$112,"=2",Assignments!$R$7:$R$112)</f>
        <v>0</v>
      </c>
      <c r="E24" s="15">
        <f>SUMIF(Assignments!$A$7:$A$112,"=3",Assignments!$R$7:$R$112)</f>
        <v>0</v>
      </c>
      <c r="F24" s="15">
        <f>SUMIF(Assignments!$A$7:$A$112,"=4",Assignments!$R$7:$R$112)</f>
        <v>0</v>
      </c>
      <c r="G24" s="16">
        <f t="shared" si="1"/>
        <v>6392</v>
      </c>
      <c r="H24" s="16">
        <f>Assignments!R$114</f>
        <v>6392</v>
      </c>
      <c r="I24" s="17" t="e">
        <f t="shared" ref="I24:J26" si="5">C24/C$23</f>
        <v>#DIV/0!</v>
      </c>
      <c r="J24" s="18" t="e">
        <f t="shared" si="5"/>
        <v>#DIV/0!</v>
      </c>
      <c r="K24" s="18" t="e">
        <f t="shared" ref="K24:L26" si="6">E24/E$23</f>
        <v>#DIV/0!</v>
      </c>
      <c r="L24" s="18" t="e">
        <f t="shared" si="6"/>
        <v>#DIV/0!</v>
      </c>
      <c r="M24" s="42">
        <f>IF(G24&gt;0,G24/G$8,"")</f>
        <v>7.0177749964318262E-2</v>
      </c>
      <c r="N24" s="19">
        <f>H24/H$23</f>
        <v>0.15281629530458066</v>
      </c>
      <c r="P24" s="7"/>
    </row>
    <row r="25" spans="1:18" x14ac:dyDescent="0.2">
      <c r="A25" s="73"/>
      <c r="B25" s="33" t="s">
        <v>47</v>
      </c>
      <c r="C25" s="14">
        <f>SUMIF(Assignments!$A$7:$A$112,"=1",Assignments!$S$7:$S$112)</f>
        <v>0</v>
      </c>
      <c r="D25" s="15">
        <f>SUMIF(Assignments!$A$7:$A$112,"=2",Assignments!$S$7:$S$112)</f>
        <v>0</v>
      </c>
      <c r="E25" s="15">
        <f>SUMIF(Assignments!$A$7:$A$112,"=3",Assignments!$S$7:$S$112)</f>
        <v>0</v>
      </c>
      <c r="F25" s="15">
        <f>SUMIF(Assignments!$A$7:$A$112,"=4",Assignments!$S$7:$S$112)</f>
        <v>0</v>
      </c>
      <c r="G25" s="16">
        <f t="shared" si="1"/>
        <v>20045</v>
      </c>
      <c r="H25" s="16">
        <f>Assignments!S$114</f>
        <v>20045</v>
      </c>
      <c r="I25" s="17" t="e">
        <f t="shared" si="5"/>
        <v>#DIV/0!</v>
      </c>
      <c r="J25" s="18" t="e">
        <f t="shared" si="5"/>
        <v>#DIV/0!</v>
      </c>
      <c r="K25" s="18" t="e">
        <f t="shared" si="6"/>
        <v>#DIV/0!</v>
      </c>
      <c r="L25" s="18" t="e">
        <f t="shared" si="6"/>
        <v>#DIV/0!</v>
      </c>
      <c r="M25" s="42">
        <f>IF(G25&gt;0,G25/G$8,"")</f>
        <v>0.22007399844098241</v>
      </c>
      <c r="N25" s="19">
        <f>H25/H$23</f>
        <v>0.479224442956871</v>
      </c>
      <c r="P25" s="7"/>
    </row>
    <row r="26" spans="1:18" ht="13.5" thickBot="1" x14ac:dyDescent="0.25">
      <c r="A26" s="74"/>
      <c r="B26" s="34" t="s">
        <v>48</v>
      </c>
      <c r="C26" s="20">
        <f>SUMIF(Assignments!$A$7:$A$112,"=1",Assignments!$T$7:$T$112)</f>
        <v>0</v>
      </c>
      <c r="D26" s="21">
        <f>SUMIF(Assignments!$A$7:$A$112,"=2",Assignments!$T$7:$T$112)</f>
        <v>0</v>
      </c>
      <c r="E26" s="21">
        <f>SUMIF(Assignments!$A$7:$A$112,"=3",Assignments!$T$7:$T$112)</f>
        <v>0</v>
      </c>
      <c r="F26" s="21">
        <f>SUMIF(Assignments!$A$7:$A$112,"=4",Assignments!$T$7:$T$112)</f>
        <v>0</v>
      </c>
      <c r="G26" s="22">
        <f t="shared" si="1"/>
        <v>15391</v>
      </c>
      <c r="H26" s="22">
        <f>Assignments!T$114</f>
        <v>15391</v>
      </c>
      <c r="I26" s="23" t="e">
        <f t="shared" si="5"/>
        <v>#DIV/0!</v>
      </c>
      <c r="J26" s="24" t="e">
        <f t="shared" si="5"/>
        <v>#DIV/0!</v>
      </c>
      <c r="K26" s="24" t="e">
        <f t="shared" si="6"/>
        <v>#DIV/0!</v>
      </c>
      <c r="L26" s="24" t="e">
        <f t="shared" si="6"/>
        <v>#DIV/0!</v>
      </c>
      <c r="M26" s="35">
        <f>IF(G26&gt;0,G26/G$8,"")</f>
        <v>0.16897774557271938</v>
      </c>
      <c r="N26" s="25">
        <f>H26/H$23</f>
        <v>0.36795926173854832</v>
      </c>
      <c r="P26" s="7"/>
    </row>
    <row r="27" spans="1:18" ht="15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8" ht="15.75" x14ac:dyDescent="0.25">
      <c r="A28" s="1" t="s">
        <v>50</v>
      </c>
    </row>
    <row r="29" spans="1:18" x14ac:dyDescent="0.2">
      <c r="A29" s="71" t="s">
        <v>51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</row>
    <row r="30" spans="1:18" x14ac:dyDescent="0.2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</row>
    <row r="31" spans="1:18" x14ac:dyDescent="0.2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18" x14ac:dyDescent="0.2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</row>
    <row r="33" spans="1:18" x14ac:dyDescent="0.2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</row>
    <row r="34" spans="1:18" x14ac:dyDescent="0.2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</row>
  </sheetData>
  <sheetProtection selectLockedCells="1"/>
  <protectedRanges>
    <protectedRange sqref="A3:B3 I6:L6 C6:F6" name="Range1"/>
  </protectedRanges>
  <mergeCells count="7">
    <mergeCell ref="A3:F4"/>
    <mergeCell ref="A29:R34"/>
    <mergeCell ref="A19:A22"/>
    <mergeCell ref="A23:A26"/>
    <mergeCell ref="A14:A18"/>
    <mergeCell ref="A8:A13"/>
    <mergeCell ref="I6:N6"/>
  </mergeCells>
  <phoneticPr fontId="2" type="noConversion"/>
  <conditionalFormatting sqref="N9">
    <cfRule type="cellIs" dxfId="1" priority="1" stopIfTrue="1" operator="between">
      <formula>-0.1</formula>
      <formula>0.1</formula>
    </cfRule>
  </conditionalFormatting>
  <pageMargins left="0.75" right="0.75" top="1" bottom="1" header="0.5" footer="0.5"/>
  <pageSetup scale="42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00D15-C39E-4D1A-BA62-13725AD39EB9}">
  <sheetPr>
    <pageSetUpPr fitToPage="1"/>
  </sheetPr>
  <dimension ref="A1:R34"/>
  <sheetViews>
    <sheetView tabSelected="1" workbookViewId="0">
      <selection activeCell="K32" sqref="K32"/>
    </sheetView>
  </sheetViews>
  <sheetFormatPr defaultColWidth="9.140625" defaultRowHeight="12.75" x14ac:dyDescent="0.2"/>
  <cols>
    <col min="1" max="1" width="11.5703125" style="44" customWidth="1"/>
    <col min="2" max="2" width="41.28515625" style="44" customWidth="1"/>
    <col min="3" max="3" width="9.28515625" style="44" customWidth="1"/>
    <col min="4" max="4" width="11.42578125" style="44" customWidth="1"/>
    <col min="5" max="5" width="12" style="44" customWidth="1"/>
    <col min="6" max="6" width="10.140625" style="44" customWidth="1"/>
    <col min="7" max="7" width="9.28515625" style="44" customWidth="1"/>
    <col min="8" max="8" width="15.140625" style="44" customWidth="1"/>
    <col min="9" max="9" width="17.85546875" style="44" customWidth="1"/>
    <col min="10" max="10" width="12.42578125" style="44" customWidth="1"/>
    <col min="11" max="11" width="14.7109375" style="44" customWidth="1"/>
    <col min="12" max="12" width="10.42578125" style="44" customWidth="1"/>
    <col min="13" max="13" width="12.140625" style="44" customWidth="1"/>
    <col min="14" max="14" width="15.85546875" style="44" customWidth="1"/>
    <col min="15" max="15" width="16.85546875" style="44" customWidth="1"/>
    <col min="16" max="16" width="15.5703125" style="44" customWidth="1"/>
    <col min="17" max="17" width="10.140625" style="44" bestFit="1" customWidth="1"/>
    <col min="18" max="18" width="6.42578125" style="44" bestFit="1" customWidth="1"/>
    <col min="19" max="19" width="9.140625" style="44" bestFit="1"/>
    <col min="20" max="20" width="7.42578125" style="44" bestFit="1" customWidth="1"/>
    <col min="21" max="21" width="6.85546875" style="44" bestFit="1" customWidth="1"/>
    <col min="22" max="22" width="5.42578125" style="44" bestFit="1" customWidth="1"/>
    <col min="23" max="16384" width="9.140625" style="44"/>
  </cols>
  <sheetData>
    <row r="1" spans="1:18" s="47" customFormat="1" ht="15" x14ac:dyDescent="0.25">
      <c r="A1" s="46" t="s">
        <v>33</v>
      </c>
      <c r="B1" s="46"/>
      <c r="F1" s="48" t="s">
        <v>34</v>
      </c>
      <c r="G1" s="53">
        <f>I8/5</f>
        <v>18216.599999999999</v>
      </c>
    </row>
    <row r="2" spans="1:18" s="47" customFormat="1" ht="15" x14ac:dyDescent="0.25">
      <c r="A2" s="46" t="s">
        <v>52</v>
      </c>
      <c r="B2" s="46"/>
    </row>
    <row r="3" spans="1:18" s="47" customFormat="1" ht="14.25" x14ac:dyDescent="0.2">
      <c r="A3" s="70" t="s">
        <v>36</v>
      </c>
      <c r="B3" s="70"/>
      <c r="C3" s="70"/>
      <c r="D3" s="70"/>
      <c r="E3" s="70"/>
      <c r="F3" s="70"/>
    </row>
    <row r="4" spans="1:18" s="47" customFormat="1" ht="14.25" x14ac:dyDescent="0.2">
      <c r="A4" s="70"/>
      <c r="B4" s="70"/>
      <c r="C4" s="70"/>
      <c r="D4" s="70"/>
      <c r="E4" s="70"/>
      <c r="F4" s="70"/>
    </row>
    <row r="5" spans="1:18" ht="13.5" thickBot="1" x14ac:dyDescent="0.25">
      <c r="A5" s="45"/>
      <c r="B5" s="45"/>
      <c r="C5" s="45"/>
      <c r="D5" s="45"/>
      <c r="E5" s="45"/>
      <c r="F5" s="45"/>
    </row>
    <row r="6" spans="1:18" ht="13.5" thickBot="1" x14ac:dyDescent="0.25">
      <c r="C6" s="50" t="s">
        <v>37</v>
      </c>
      <c r="D6" s="51"/>
      <c r="E6" s="51"/>
      <c r="F6" s="51"/>
      <c r="G6" s="51"/>
      <c r="H6" s="51"/>
      <c r="I6" s="52"/>
      <c r="J6" s="56" t="s">
        <v>58</v>
      </c>
      <c r="K6" s="57"/>
      <c r="L6" s="57"/>
      <c r="M6" s="57"/>
      <c r="N6" s="57"/>
      <c r="O6" s="57"/>
      <c r="P6" s="58"/>
    </row>
    <row r="7" spans="1:18" ht="13.5" thickBot="1" x14ac:dyDescent="0.25">
      <c r="A7" s="6" t="s">
        <v>39</v>
      </c>
      <c r="B7" s="6" t="s">
        <v>40</v>
      </c>
      <c r="C7" s="28">
        <v>1</v>
      </c>
      <c r="D7" s="29">
        <v>2</v>
      </c>
      <c r="E7" s="29">
        <v>3</v>
      </c>
      <c r="F7" s="29">
        <v>4</v>
      </c>
      <c r="G7" s="29">
        <v>5</v>
      </c>
      <c r="H7" s="30" t="s">
        <v>41</v>
      </c>
      <c r="I7" s="30" t="s">
        <v>42</v>
      </c>
      <c r="J7" s="28">
        <f>C7</f>
        <v>1</v>
      </c>
      <c r="K7" s="29">
        <f>D7</f>
        <v>2</v>
      </c>
      <c r="L7" s="29">
        <f>E7</f>
        <v>3</v>
      </c>
      <c r="M7" s="29">
        <f>F7</f>
        <v>4</v>
      </c>
      <c r="N7" s="29">
        <f>G7</f>
        <v>5</v>
      </c>
      <c r="O7" s="30" t="s">
        <v>41</v>
      </c>
      <c r="P7" s="30" t="s">
        <v>42</v>
      </c>
    </row>
    <row r="8" spans="1:18" ht="12.75" customHeight="1" x14ac:dyDescent="0.2">
      <c r="A8" s="78" t="s">
        <v>15</v>
      </c>
      <c r="B8" s="31" t="s">
        <v>21</v>
      </c>
      <c r="C8" s="8">
        <f>SUMIF(Assignments!$A$7:$A$112,"=1",Assignments!$C$7:$C$112)</f>
        <v>0</v>
      </c>
      <c r="D8" s="9">
        <f>SUMIF(Assignments!$A$7:$A$112,"=2",Assignments!$C$7:$C$112)</f>
        <v>0</v>
      </c>
      <c r="E8" s="9">
        <f>SUMIF(Assignments!$A$7:$A$112,"=3",Assignments!$C$7:$C$112)</f>
        <v>0</v>
      </c>
      <c r="F8" s="9">
        <f>SUMIF(Assignments!$A$7:$A$112,"=4",Assignments!$C$7:$C$112)</f>
        <v>0</v>
      </c>
      <c r="G8" s="9">
        <f>SUMIF(Assignments!$A$7:$A$112,"=5",Assignments!$C$7:$C$112)</f>
        <v>0</v>
      </c>
      <c r="H8" s="10">
        <f>I8-SUM(C8:G8)</f>
        <v>91083</v>
      </c>
      <c r="I8" s="10">
        <f>Assignments!C114</f>
        <v>91083</v>
      </c>
      <c r="J8" s="11"/>
      <c r="K8" s="12"/>
      <c r="L8" s="12"/>
      <c r="M8" s="12"/>
      <c r="N8" s="12"/>
      <c r="O8" s="41"/>
      <c r="P8" s="13"/>
      <c r="R8" s="7"/>
    </row>
    <row r="9" spans="1:18" x14ac:dyDescent="0.2">
      <c r="A9" s="79"/>
      <c r="B9" s="32" t="s">
        <v>43</v>
      </c>
      <c r="C9" s="14">
        <f>C8-$G$1</f>
        <v>-18216.599999999999</v>
      </c>
      <c r="D9" s="15">
        <f>D8-$G$1</f>
        <v>-18216.599999999999</v>
      </c>
      <c r="E9" s="15">
        <f>E8-$G$1</f>
        <v>-18216.599999999999</v>
      </c>
      <c r="F9" s="15">
        <f>F8-$G$1</f>
        <v>-18216.599999999999</v>
      </c>
      <c r="G9" s="15">
        <f>G8-$G$1</f>
        <v>-18216.599999999999</v>
      </c>
      <c r="H9" s="16"/>
      <c r="I9" s="16">
        <f>MAX(C9:G9)-MIN(C9:G9)</f>
        <v>0</v>
      </c>
      <c r="J9" s="54">
        <f>C9/$G$1</f>
        <v>-1</v>
      </c>
      <c r="K9" s="55">
        <f>D9/$G$1</f>
        <v>-1</v>
      </c>
      <c r="L9" s="55">
        <f>E9/$G$1</f>
        <v>-1</v>
      </c>
      <c r="M9" s="55">
        <f>F9/$G$1</f>
        <v>-1</v>
      </c>
      <c r="N9" s="55">
        <f>G9/$G$1</f>
        <v>-1</v>
      </c>
      <c r="O9" s="42"/>
      <c r="P9" s="27">
        <f>I9/$G$1</f>
        <v>0</v>
      </c>
      <c r="R9" s="7"/>
    </row>
    <row r="10" spans="1:18" x14ac:dyDescent="0.2">
      <c r="A10" s="79"/>
      <c r="B10" s="33" t="s">
        <v>22</v>
      </c>
      <c r="C10" s="14">
        <f>SUMIF(Assignments!$A$7:$A$112,"=1",Assignments!$D$7:$D$112)</f>
        <v>0</v>
      </c>
      <c r="D10" s="15">
        <f>SUMIF(Assignments!$A$7:$A$112,"=2",Assignments!$D$7:$D$112)</f>
        <v>0</v>
      </c>
      <c r="E10" s="15">
        <f>SUMIF(Assignments!$A$7:$A$112,"=3",Assignments!$D$7:$D$112)</f>
        <v>0</v>
      </c>
      <c r="F10" s="15">
        <f>SUMIF(Assignments!$A$7:$A$112,"=4",Assignments!$D$7:$D$112)</f>
        <v>0</v>
      </c>
      <c r="G10" s="15">
        <f>SUMIF(Assignments!$A$7:$A$112,"=5",Assignments!$D$7:$D$112)</f>
        <v>0</v>
      </c>
      <c r="H10" s="16">
        <f t="shared" ref="H10:H26" si="0">I10-SUM(C10:G10)</f>
        <v>22419</v>
      </c>
      <c r="I10" s="16">
        <f>Assignments!D$114</f>
        <v>22419</v>
      </c>
      <c r="J10" s="17" t="e">
        <f t="shared" ref="J10:N13" si="1">C10/C$8</f>
        <v>#DIV/0!</v>
      </c>
      <c r="K10" s="18" t="e">
        <f t="shared" si="1"/>
        <v>#DIV/0!</v>
      </c>
      <c r="L10" s="18" t="e">
        <f t="shared" si="1"/>
        <v>#DIV/0!</v>
      </c>
      <c r="M10" s="18" t="e">
        <f t="shared" si="1"/>
        <v>#DIV/0!</v>
      </c>
      <c r="N10" s="18" t="e">
        <f t="shared" si="1"/>
        <v>#DIV/0!</v>
      </c>
      <c r="O10" s="42">
        <f>IF(H10&gt;0,H10/H$8,"")</f>
        <v>0.2461381377424986</v>
      </c>
      <c r="P10" s="19">
        <f>I10/I$8</f>
        <v>0.2461381377424986</v>
      </c>
      <c r="R10" s="7"/>
    </row>
    <row r="11" spans="1:18" x14ac:dyDescent="0.2">
      <c r="A11" s="79"/>
      <c r="B11" s="33" t="s">
        <v>23</v>
      </c>
      <c r="C11" s="14">
        <f>SUMIF(Assignments!$A$7:$A$112,"=1",Assignments!$E$7:$E$112)</f>
        <v>0</v>
      </c>
      <c r="D11" s="15">
        <f>SUMIF(Assignments!$A$7:$A$112,"=2",Assignments!$E$7:$E$112)</f>
        <v>0</v>
      </c>
      <c r="E11" s="15">
        <f>SUMIF(Assignments!$A$7:$A$112,"=3",Assignments!$E$7:$E$112)</f>
        <v>0</v>
      </c>
      <c r="F11" s="15">
        <f>SUMIF(Assignments!$A$7:$A$112,"=4",Assignments!$E$7:$E$112)</f>
        <v>0</v>
      </c>
      <c r="G11" s="15">
        <f>SUMIF(Assignments!$A$7:$A$112,"=5",Assignments!$E$7:$E$112)</f>
        <v>0</v>
      </c>
      <c r="H11" s="16">
        <f t="shared" si="0"/>
        <v>18001</v>
      </c>
      <c r="I11" s="16">
        <f>Assignments!E$114</f>
        <v>18001</v>
      </c>
      <c r="J11" s="17" t="e">
        <f t="shared" si="1"/>
        <v>#DIV/0!</v>
      </c>
      <c r="K11" s="18" t="e">
        <f t="shared" si="1"/>
        <v>#DIV/0!</v>
      </c>
      <c r="L11" s="18" t="e">
        <f t="shared" si="1"/>
        <v>#DIV/0!</v>
      </c>
      <c r="M11" s="18" t="e">
        <f t="shared" si="1"/>
        <v>#DIV/0!</v>
      </c>
      <c r="N11" s="18" t="e">
        <f t="shared" si="1"/>
        <v>#DIV/0!</v>
      </c>
      <c r="O11" s="42">
        <f>IF(H11&gt;0,H11/H$8,"")</f>
        <v>0.19763292820833744</v>
      </c>
      <c r="P11" s="19">
        <f>I11/I$8</f>
        <v>0.19763292820833744</v>
      </c>
      <c r="R11" s="7"/>
    </row>
    <row r="12" spans="1:18" x14ac:dyDescent="0.2">
      <c r="A12" s="79"/>
      <c r="B12" s="33" t="s">
        <v>24</v>
      </c>
      <c r="C12" s="14">
        <f>SUMIF(Assignments!$A$7:$A$112,"=1",Assignments!$F$7:$F$112)</f>
        <v>0</v>
      </c>
      <c r="D12" s="15">
        <f>SUMIF(Assignments!$A$7:$A$112,"=2",Assignments!$F$7:$F$112)</f>
        <v>0</v>
      </c>
      <c r="E12" s="15">
        <f>SUMIF(Assignments!$A$7:$A$112,"=3",Assignments!$F$7:$F$112)</f>
        <v>0</v>
      </c>
      <c r="F12" s="15">
        <f>SUMIF(Assignments!$A$7:$A$112,"=4",Assignments!$F$7:$F$112)</f>
        <v>0</v>
      </c>
      <c r="G12" s="15">
        <f>SUMIF(Assignments!$A$7:$A$112,"=5",Assignments!$F$7:$F$112)</f>
        <v>0</v>
      </c>
      <c r="H12" s="16">
        <f t="shared" si="0"/>
        <v>1055</v>
      </c>
      <c r="I12" s="16">
        <f>Assignments!F$114</f>
        <v>1055</v>
      </c>
      <c r="J12" s="17" t="e">
        <f t="shared" si="1"/>
        <v>#DIV/0!</v>
      </c>
      <c r="K12" s="18" t="e">
        <f t="shared" si="1"/>
        <v>#DIV/0!</v>
      </c>
      <c r="L12" s="18" t="e">
        <f t="shared" si="1"/>
        <v>#DIV/0!</v>
      </c>
      <c r="M12" s="18" t="e">
        <f t="shared" si="1"/>
        <v>#DIV/0!</v>
      </c>
      <c r="N12" s="18" t="e">
        <f t="shared" si="1"/>
        <v>#DIV/0!</v>
      </c>
      <c r="O12" s="42">
        <f>IF(H12&gt;0,H12/H$8,"")</f>
        <v>1.15828420232096E-2</v>
      </c>
      <c r="P12" s="19">
        <f>I12/I$8</f>
        <v>1.15828420232096E-2</v>
      </c>
      <c r="R12" s="7"/>
    </row>
    <row r="13" spans="1:18" ht="13.5" thickBot="1" x14ac:dyDescent="0.25">
      <c r="A13" s="80"/>
      <c r="B13" s="33" t="s">
        <v>25</v>
      </c>
      <c r="C13" s="14">
        <f>SUMIF(Assignments!$A$7:$A$112,"=1",Assignments!$G$7:$G$112)</f>
        <v>0</v>
      </c>
      <c r="D13" s="15">
        <f>SUMIF(Assignments!$A$7:$A$112,"=2",Assignments!$G$7:$G$112)</f>
        <v>0</v>
      </c>
      <c r="E13" s="15">
        <f>SUMIF(Assignments!$A$7:$A$112,"=3",Assignments!$G$7:$G$112)</f>
        <v>0</v>
      </c>
      <c r="F13" s="15">
        <f>SUMIF(Assignments!$A$7:$A$112,"=4",Assignments!$G$7:$G$112)</f>
        <v>0</v>
      </c>
      <c r="G13" s="15">
        <f>SUMIF(Assignments!$A$7:$A$112,"=5",Assignments!$G$7:$G$112)</f>
        <v>0</v>
      </c>
      <c r="H13" s="16">
        <f t="shared" si="0"/>
        <v>47597</v>
      </c>
      <c r="I13" s="16">
        <f>Assignments!G$114</f>
        <v>47597</v>
      </c>
      <c r="J13" s="17" t="e">
        <f t="shared" si="1"/>
        <v>#DIV/0!</v>
      </c>
      <c r="K13" s="18" t="e">
        <f t="shared" si="1"/>
        <v>#DIV/0!</v>
      </c>
      <c r="L13" s="18" t="e">
        <f t="shared" si="1"/>
        <v>#DIV/0!</v>
      </c>
      <c r="M13" s="18" t="e">
        <f t="shared" si="1"/>
        <v>#DIV/0!</v>
      </c>
      <c r="N13" s="18" t="e">
        <f t="shared" si="1"/>
        <v>#DIV/0!</v>
      </c>
      <c r="O13" s="35">
        <f>IF(H13&gt;0,H13/H$8,"")</f>
        <v>0.52256732870019651</v>
      </c>
      <c r="P13" s="19">
        <f>I13/I$8</f>
        <v>0.52256732870019651</v>
      </c>
      <c r="R13" s="7"/>
    </row>
    <row r="14" spans="1:18" x14ac:dyDescent="0.2">
      <c r="A14" s="78" t="s">
        <v>16</v>
      </c>
      <c r="B14" s="31" t="s">
        <v>44</v>
      </c>
      <c r="C14" s="8">
        <f>SUMIF(Assignments!$A$7:$A$112,"=1",Assignments!$H$7:$H$112)</f>
        <v>0</v>
      </c>
      <c r="D14" s="9">
        <f>SUMIF(Assignments!$A$7:$A$112,"=2",Assignments!$H$7:$H$112)</f>
        <v>0</v>
      </c>
      <c r="E14" s="9">
        <f>SUMIF(Assignments!$A$7:$A$112,"=3",Assignments!$H$7:$H$112)</f>
        <v>0</v>
      </c>
      <c r="F14" s="9">
        <f>SUMIF(Assignments!$A$7:$A$112,"=4",Assignments!$H$7:$H$112)</f>
        <v>0</v>
      </c>
      <c r="G14" s="9">
        <f>SUMIF(Assignments!$A$7:$A$112,"=5",Assignments!$H$7:$H$112)</f>
        <v>0</v>
      </c>
      <c r="H14" s="10">
        <f t="shared" si="0"/>
        <v>62539.437112999985</v>
      </c>
      <c r="I14" s="10">
        <f>Assignments!H$114</f>
        <v>62539.437112999985</v>
      </c>
      <c r="J14" s="11"/>
      <c r="K14" s="12"/>
      <c r="L14" s="12"/>
      <c r="M14" s="12"/>
      <c r="N14" s="12"/>
      <c r="O14" s="43"/>
      <c r="P14" s="26"/>
      <c r="R14" s="7"/>
    </row>
    <row r="15" spans="1:18" x14ac:dyDescent="0.2">
      <c r="A15" s="79"/>
      <c r="B15" s="33" t="s">
        <v>27</v>
      </c>
      <c r="C15" s="14">
        <f>SUMIF(Assignments!$A$7:$A$112,"=1",Assignments!$I$7:$I$112)</f>
        <v>0</v>
      </c>
      <c r="D15" s="15">
        <f>SUMIF(Assignments!$A$7:$A$112,"=2",Assignments!$I$7:$I$112)</f>
        <v>0</v>
      </c>
      <c r="E15" s="15">
        <f>SUMIF(Assignments!$A$7:$A$112,"=3",Assignments!$I$7:$I$112)</f>
        <v>0</v>
      </c>
      <c r="F15" s="15">
        <f>SUMIF(Assignments!$A$7:$A$112,"=4",Assignments!$I$7:$I$112)</f>
        <v>0</v>
      </c>
      <c r="G15" s="15">
        <f>SUMIF(Assignments!$A$7:$A$112,"=5",Assignments!$I$7:$I$112)</f>
        <v>0</v>
      </c>
      <c r="H15" s="16">
        <f t="shared" si="0"/>
        <v>11391.514649999997</v>
      </c>
      <c r="I15" s="16">
        <f>Assignments!I$114</f>
        <v>11391.514649999997</v>
      </c>
      <c r="J15" s="17" t="e">
        <f t="shared" ref="J15:N18" si="2">C15/C$14</f>
        <v>#DIV/0!</v>
      </c>
      <c r="K15" s="18" t="e">
        <f t="shared" si="2"/>
        <v>#DIV/0!</v>
      </c>
      <c r="L15" s="18" t="e">
        <f t="shared" si="2"/>
        <v>#DIV/0!</v>
      </c>
      <c r="M15" s="18" t="e">
        <f t="shared" si="2"/>
        <v>#DIV/0!</v>
      </c>
      <c r="N15" s="18" t="e">
        <f t="shared" si="2"/>
        <v>#DIV/0!</v>
      </c>
      <c r="O15" s="42">
        <f>IF(H15&gt;0,H15/H$8,"")</f>
        <v>0.12506740720002632</v>
      </c>
      <c r="P15" s="19">
        <f>I15/I$14</f>
        <v>0.18214929931999754</v>
      </c>
      <c r="R15" s="7"/>
    </row>
    <row r="16" spans="1:18" x14ac:dyDescent="0.2">
      <c r="A16" s="79"/>
      <c r="B16" s="33" t="s">
        <v>28</v>
      </c>
      <c r="C16" s="14">
        <f>SUMIF(Assignments!$A$7:$A$112,"=1",Assignments!$J$7:$J$112)</f>
        <v>0</v>
      </c>
      <c r="D16" s="15">
        <f>SUMIF(Assignments!$A$7:$A$112,"=2",Assignments!$J$7:$J$112)</f>
        <v>0</v>
      </c>
      <c r="E16" s="15">
        <f>SUMIF(Assignments!$A$7:$A$112,"=3",Assignments!$J$7:$J$112)</f>
        <v>0</v>
      </c>
      <c r="F16" s="15">
        <f>SUMIF(Assignments!$A$7:$A$112,"=4",Assignments!$J$7:$J$112)</f>
        <v>0</v>
      </c>
      <c r="G16" s="15">
        <f>SUMIF(Assignments!$A$7:$A$112,"=5",Assignments!$J$7:$J$112)</f>
        <v>0</v>
      </c>
      <c r="H16" s="16">
        <f t="shared" si="0"/>
        <v>17789.851960000004</v>
      </c>
      <c r="I16" s="16">
        <f>Assignments!J$114</f>
        <v>17789.851960000004</v>
      </c>
      <c r="J16" s="17" t="e">
        <f t="shared" si="2"/>
        <v>#DIV/0!</v>
      </c>
      <c r="K16" s="18" t="e">
        <f t="shared" si="2"/>
        <v>#DIV/0!</v>
      </c>
      <c r="L16" s="18" t="e">
        <f t="shared" si="2"/>
        <v>#DIV/0!</v>
      </c>
      <c r="M16" s="18" t="e">
        <f t="shared" si="2"/>
        <v>#DIV/0!</v>
      </c>
      <c r="N16" s="18" t="e">
        <f t="shared" si="2"/>
        <v>#DIV/0!</v>
      </c>
      <c r="O16" s="42">
        <f>IF(H16&gt;0,H16/H$8,"")</f>
        <v>0.19531473447295328</v>
      </c>
      <c r="P16" s="19">
        <f>I16/I$14</f>
        <v>0.28445814003500286</v>
      </c>
      <c r="R16" s="7"/>
    </row>
    <row r="17" spans="1:18" x14ac:dyDescent="0.2">
      <c r="A17" s="79"/>
      <c r="B17" s="33" t="s">
        <v>24</v>
      </c>
      <c r="C17" s="14">
        <f>SUMIF(Assignments!$A$7:$A$112,"=1",Assignments!$K$7:$K$112)</f>
        <v>0</v>
      </c>
      <c r="D17" s="15">
        <f>SUMIF(Assignments!$A$7:$A$112,"=2",Assignments!$K$7:$K$112)</f>
        <v>0</v>
      </c>
      <c r="E17" s="15">
        <f>SUMIF(Assignments!$A$7:$A$112,"=3",Assignments!$K$7:$K$112)</f>
        <v>0</v>
      </c>
      <c r="F17" s="15">
        <f>SUMIF(Assignments!$A$7:$A$112,"=4",Assignments!$K$7:$K$112)</f>
        <v>0</v>
      </c>
      <c r="G17" s="15">
        <f>SUMIF(Assignments!$A$7:$A$112,"=5",Assignments!$K$7:$K$112)</f>
        <v>0</v>
      </c>
      <c r="H17" s="16">
        <f t="shared" si="0"/>
        <v>889.85533799999985</v>
      </c>
      <c r="I17" s="16">
        <f>Assignments!K$114</f>
        <v>889.85533799999985</v>
      </c>
      <c r="J17" s="17" t="e">
        <f t="shared" si="2"/>
        <v>#DIV/0!</v>
      </c>
      <c r="K17" s="18" t="e">
        <f t="shared" si="2"/>
        <v>#DIV/0!</v>
      </c>
      <c r="L17" s="18" t="e">
        <f t="shared" si="2"/>
        <v>#DIV/0!</v>
      </c>
      <c r="M17" s="18" t="e">
        <f t="shared" si="2"/>
        <v>#DIV/0!</v>
      </c>
      <c r="N17" s="18" t="e">
        <f t="shared" si="2"/>
        <v>#DIV/0!</v>
      </c>
      <c r="O17" s="42">
        <f>IF(H17&gt;0,H17/H$8,"")</f>
        <v>9.7697192450841523E-3</v>
      </c>
      <c r="P17" s="19">
        <f>I17/I$14</f>
        <v>1.4228707181872394E-2</v>
      </c>
      <c r="R17" s="7"/>
    </row>
    <row r="18" spans="1:18" ht="13.5" thickBot="1" x14ac:dyDescent="0.25">
      <c r="A18" s="80"/>
      <c r="B18" s="33" t="s">
        <v>29</v>
      </c>
      <c r="C18" s="14">
        <f>SUMIF(Assignments!$A$7:$A$112,"=1",Assignments!$L$7:$L$112)</f>
        <v>0</v>
      </c>
      <c r="D18" s="15">
        <f>SUMIF(Assignments!$A$7:$A$112,"=2",Assignments!$L$7:$L$112)</f>
        <v>0</v>
      </c>
      <c r="E18" s="15">
        <f>SUMIF(Assignments!$A$7:$A$112,"=3",Assignments!$L$7:$L$112)</f>
        <v>0</v>
      </c>
      <c r="F18" s="15">
        <f>SUMIF(Assignments!$A$7:$A$112,"=4",Assignments!$L$7:$L$112)</f>
        <v>0</v>
      </c>
      <c r="G18" s="15">
        <f>SUMIF(Assignments!$A$7:$A$112,"=5",Assignments!$L$7:$L$112)</f>
        <v>0</v>
      </c>
      <c r="H18" s="16">
        <f t="shared" si="0"/>
        <v>31962.076329999996</v>
      </c>
      <c r="I18" s="16">
        <f>Assignments!L$114</f>
        <v>31962.076329999996</v>
      </c>
      <c r="J18" s="17" t="e">
        <f t="shared" si="2"/>
        <v>#DIV/0!</v>
      </c>
      <c r="K18" s="18" t="e">
        <f t="shared" si="2"/>
        <v>#DIV/0!</v>
      </c>
      <c r="L18" s="18" t="e">
        <f t="shared" si="2"/>
        <v>#DIV/0!</v>
      </c>
      <c r="M18" s="18" t="e">
        <f t="shared" si="2"/>
        <v>#DIV/0!</v>
      </c>
      <c r="N18" s="18" t="e">
        <f t="shared" si="2"/>
        <v>#DIV/0!</v>
      </c>
      <c r="O18" s="35">
        <f>IF(H18&gt;0,H18/H$8,"")</f>
        <v>0.35091154584280265</v>
      </c>
      <c r="P18" s="19">
        <f>I18/I$14</f>
        <v>0.51107073880836196</v>
      </c>
      <c r="R18" s="7"/>
    </row>
    <row r="19" spans="1:18" x14ac:dyDescent="0.2">
      <c r="A19" s="78" t="s">
        <v>17</v>
      </c>
      <c r="B19" s="31" t="s">
        <v>45</v>
      </c>
      <c r="C19" s="8">
        <f>SUMIF(Assignments!$A$7:$A$112,"=1",Assignments!$M$7:$M$112)</f>
        <v>0</v>
      </c>
      <c r="D19" s="9">
        <f>SUMIF(Assignments!$A$7:$A$112,"=2",Assignments!$M$7:$M$112)</f>
        <v>0</v>
      </c>
      <c r="E19" s="9">
        <f>SUMIF(Assignments!$A$7:$A$112,"=3",Assignments!$M$7:$M$112)</f>
        <v>0</v>
      </c>
      <c r="F19" s="9">
        <f>SUMIF(Assignments!$A$7:$A$112,"=4",Assignments!$M$7:$M$112)</f>
        <v>0</v>
      </c>
      <c r="G19" s="9">
        <f>SUMIF(Assignments!$A$7:$A$112,"=5",Assignments!$M$7:$M$112)</f>
        <v>0</v>
      </c>
      <c r="H19" s="10">
        <f t="shared" si="0"/>
        <v>51009</v>
      </c>
      <c r="I19" s="10">
        <f>Assignments!M$114</f>
        <v>51009</v>
      </c>
      <c r="J19" s="11"/>
      <c r="K19" s="12"/>
      <c r="L19" s="12"/>
      <c r="M19" s="12"/>
      <c r="N19" s="12"/>
      <c r="O19" s="42"/>
      <c r="P19" s="26"/>
      <c r="R19" s="7"/>
    </row>
    <row r="20" spans="1:18" x14ac:dyDescent="0.2">
      <c r="A20" s="79"/>
      <c r="B20" s="33" t="s">
        <v>46</v>
      </c>
      <c r="C20" s="14">
        <f>SUMIF(Assignments!$A$7:$A$112,"=1",Assignments!$N$7:$N$112)</f>
        <v>0</v>
      </c>
      <c r="D20" s="15">
        <f>SUMIF(Assignments!$A$7:$A$112,"=2",Assignments!$N$7:$N$112)</f>
        <v>0</v>
      </c>
      <c r="E20" s="15">
        <f>SUMIF(Assignments!$A$7:$A$112,"=3",Assignments!$N$7:$N$112)</f>
        <v>0</v>
      </c>
      <c r="F20" s="15">
        <f>SUMIF(Assignments!$A$7:$A$112,"=4",Assignments!$N$7:$N$112)</f>
        <v>0</v>
      </c>
      <c r="G20" s="15">
        <f>SUMIF(Assignments!$A$7:$A$112,"=5",Assignments!$N$7:$N$112)</f>
        <v>0</v>
      </c>
      <c r="H20" s="16">
        <f t="shared" si="0"/>
        <v>8391</v>
      </c>
      <c r="I20" s="16">
        <f>Assignments!N$114</f>
        <v>8391</v>
      </c>
      <c r="J20" s="17" t="e">
        <f t="shared" ref="J20:N22" si="3">C20/C$19</f>
        <v>#DIV/0!</v>
      </c>
      <c r="K20" s="18" t="e">
        <f t="shared" si="3"/>
        <v>#DIV/0!</v>
      </c>
      <c r="L20" s="18" t="e">
        <f t="shared" si="3"/>
        <v>#DIV/0!</v>
      </c>
      <c r="M20" s="18" t="e">
        <f t="shared" si="3"/>
        <v>#DIV/0!</v>
      </c>
      <c r="N20" s="18" t="e">
        <f t="shared" si="3"/>
        <v>#DIV/0!</v>
      </c>
      <c r="O20" s="42">
        <f>IF(H20&gt;0,H20/H$8,"")</f>
        <v>9.2124765323935306E-2</v>
      </c>
      <c r="P20" s="19">
        <f>I20/I$19</f>
        <v>0.16450038228547903</v>
      </c>
      <c r="R20" s="7"/>
    </row>
    <row r="21" spans="1:18" x14ac:dyDescent="0.2">
      <c r="A21" s="79"/>
      <c r="B21" s="33" t="s">
        <v>47</v>
      </c>
      <c r="C21" s="14">
        <f>SUMIF(Assignments!$A$7:$A$112,"=1",Assignments!$O$7:$O$112)</f>
        <v>0</v>
      </c>
      <c r="D21" s="15">
        <f>SUMIF(Assignments!$A$7:$A$112,"=2",Assignments!$O$7:$O$112)</f>
        <v>0</v>
      </c>
      <c r="E21" s="15">
        <f>SUMIF(Assignments!$A$7:$A$112,"=3",Assignments!$O$7:$O$112)</f>
        <v>0</v>
      </c>
      <c r="F21" s="15">
        <f>SUMIF(Assignments!$A$7:$A$112,"=4",Assignments!$O$7:$O$112)</f>
        <v>0</v>
      </c>
      <c r="G21" s="15">
        <f>SUMIF(Assignments!$A$7:$A$112,"=5",Assignments!$O$7:$O$112)</f>
        <v>0</v>
      </c>
      <c r="H21" s="16">
        <f t="shared" si="0"/>
        <v>24640</v>
      </c>
      <c r="I21" s="16">
        <f>Assignments!O$114</f>
        <v>24640</v>
      </c>
      <c r="J21" s="17" t="e">
        <f t="shared" si="3"/>
        <v>#DIV/0!</v>
      </c>
      <c r="K21" s="18" t="e">
        <f t="shared" si="3"/>
        <v>#DIV/0!</v>
      </c>
      <c r="L21" s="18" t="e">
        <f t="shared" si="3"/>
        <v>#DIV/0!</v>
      </c>
      <c r="M21" s="18" t="e">
        <f t="shared" si="3"/>
        <v>#DIV/0!</v>
      </c>
      <c r="N21" s="18" t="e">
        <f t="shared" si="3"/>
        <v>#DIV/0!</v>
      </c>
      <c r="O21" s="42">
        <f>IF(H21&gt;0,H21/H$8,"")</f>
        <v>0.27052249047571997</v>
      </c>
      <c r="P21" s="19">
        <f>I21/I$19</f>
        <v>0.48305201042953205</v>
      </c>
      <c r="R21" s="7"/>
    </row>
    <row r="22" spans="1:18" ht="13.5" thickBot="1" x14ac:dyDescent="0.25">
      <c r="A22" s="80"/>
      <c r="B22" s="34" t="s">
        <v>48</v>
      </c>
      <c r="C22" s="20">
        <f>SUMIF(Assignments!$A$7:$A$112,"=1",Assignments!$P$7:$P$112)</f>
        <v>0</v>
      </c>
      <c r="D22" s="21">
        <f>SUMIF(Assignments!$A$7:$A$112,"=2",Assignments!$P$7:$P$112)</f>
        <v>0</v>
      </c>
      <c r="E22" s="21">
        <f>SUMIF(Assignments!$A$7:$A$112,"=3",Assignments!$P$7:$P$112)</f>
        <v>0</v>
      </c>
      <c r="F22" s="21">
        <f>SUMIF(Assignments!$A$7:$A$112,"=4",Assignments!$P$7:$P$112)</f>
        <v>0</v>
      </c>
      <c r="G22" s="21">
        <f>SUMIF(Assignments!$A$7:$A$112,"=5",Assignments!$P$7:$P$112)</f>
        <v>0</v>
      </c>
      <c r="H22" s="22">
        <f t="shared" si="0"/>
        <v>17978</v>
      </c>
      <c r="I22" s="22">
        <f>Assignments!P$114</f>
        <v>17978</v>
      </c>
      <c r="J22" s="23" t="e">
        <f t="shared" si="3"/>
        <v>#DIV/0!</v>
      </c>
      <c r="K22" s="24" t="e">
        <f t="shared" si="3"/>
        <v>#DIV/0!</v>
      </c>
      <c r="L22" s="24" t="e">
        <f t="shared" si="3"/>
        <v>#DIV/0!</v>
      </c>
      <c r="M22" s="24" t="e">
        <f t="shared" si="3"/>
        <v>#DIV/0!</v>
      </c>
      <c r="N22" s="24" t="e">
        <f t="shared" si="3"/>
        <v>#DIV/0!</v>
      </c>
      <c r="O22" s="42">
        <f>IF(H22&gt;0,H22/H$8,"")</f>
        <v>0.1973804112732343</v>
      </c>
      <c r="P22" s="25">
        <f>I22/I$19</f>
        <v>0.35244760728498892</v>
      </c>
      <c r="R22" s="7"/>
    </row>
    <row r="23" spans="1:18" x14ac:dyDescent="0.2">
      <c r="A23" s="78" t="s">
        <v>18</v>
      </c>
      <c r="B23" s="31" t="s">
        <v>49</v>
      </c>
      <c r="C23" s="8">
        <f>SUMIF(Assignments!$A$7:$A$112,"=1",Assignments!$Q$7:$Q$112)</f>
        <v>0</v>
      </c>
      <c r="D23" s="9">
        <f>SUMIF(Assignments!$A$7:$A$112,"=2",Assignments!$Q$7:$Q$112)</f>
        <v>0</v>
      </c>
      <c r="E23" s="9">
        <f>SUMIF(Assignments!$A$7:$A$112,"=3",Assignments!$Q$7:$Q$112)</f>
        <v>0</v>
      </c>
      <c r="F23" s="9">
        <f>SUMIF(Assignments!$A$7:$A$112,"=4",Assignments!$Q$7:$Q$112)</f>
        <v>0</v>
      </c>
      <c r="G23" s="9">
        <f>SUMIF(Assignments!$A$7:$A$112,"=5",Assignments!$Q$7:$Q$112)</f>
        <v>0</v>
      </c>
      <c r="H23" s="10">
        <f t="shared" si="0"/>
        <v>41828</v>
      </c>
      <c r="I23" s="10">
        <f>Assignments!Q$114</f>
        <v>41828</v>
      </c>
      <c r="J23" s="11"/>
      <c r="K23" s="12"/>
      <c r="L23" s="12"/>
      <c r="M23" s="12"/>
      <c r="N23" s="12"/>
      <c r="O23" s="43"/>
      <c r="P23" s="26"/>
      <c r="R23" s="7"/>
    </row>
    <row r="24" spans="1:18" x14ac:dyDescent="0.2">
      <c r="A24" s="79"/>
      <c r="B24" s="33" t="s">
        <v>46</v>
      </c>
      <c r="C24" s="14">
        <f>SUMIF(Assignments!$A$7:$A$112,"=1",Assignments!$R$7:$R$112)</f>
        <v>0</v>
      </c>
      <c r="D24" s="15">
        <f>SUMIF(Assignments!$A$7:$A$112,"=2",Assignments!$R$7:$R$112)</f>
        <v>0</v>
      </c>
      <c r="E24" s="15">
        <f>SUMIF(Assignments!$A$7:$A$112,"=3",Assignments!$R$7:$R$112)</f>
        <v>0</v>
      </c>
      <c r="F24" s="15">
        <f>SUMIF(Assignments!$A$7:$A$112,"=4",Assignments!$R$7:$R$112)</f>
        <v>0</v>
      </c>
      <c r="G24" s="15">
        <f>SUMIF(Assignments!$A$7:$A$112,"=5",Assignments!$R$7:$R$112)</f>
        <v>0</v>
      </c>
      <c r="H24" s="16">
        <f t="shared" si="0"/>
        <v>6392</v>
      </c>
      <c r="I24" s="16">
        <f>Assignments!R$114</f>
        <v>6392</v>
      </c>
      <c r="J24" s="17" t="e">
        <f t="shared" ref="J24:N26" si="4">C24/C$23</f>
        <v>#DIV/0!</v>
      </c>
      <c r="K24" s="18" t="e">
        <f t="shared" si="4"/>
        <v>#DIV/0!</v>
      </c>
      <c r="L24" s="18" t="e">
        <f t="shared" si="4"/>
        <v>#DIV/0!</v>
      </c>
      <c r="M24" s="18" t="e">
        <f t="shared" si="4"/>
        <v>#DIV/0!</v>
      </c>
      <c r="N24" s="18" t="e">
        <f t="shared" si="4"/>
        <v>#DIV/0!</v>
      </c>
      <c r="O24" s="42">
        <f>IF(H24&gt;0,H24/H$8,"")</f>
        <v>7.0177749964318262E-2</v>
      </c>
      <c r="P24" s="19">
        <f>I24/I$23</f>
        <v>0.15281629530458066</v>
      </c>
      <c r="R24" s="7"/>
    </row>
    <row r="25" spans="1:18" x14ac:dyDescent="0.2">
      <c r="A25" s="79"/>
      <c r="B25" s="33" t="s">
        <v>47</v>
      </c>
      <c r="C25" s="14">
        <f>SUMIF(Assignments!$A$7:$A$112,"=1",Assignments!$S$7:$S$112)</f>
        <v>0</v>
      </c>
      <c r="D25" s="15">
        <f>SUMIF(Assignments!$A$7:$A$112,"=2",Assignments!$S$7:$S$112)</f>
        <v>0</v>
      </c>
      <c r="E25" s="15">
        <f>SUMIF(Assignments!$A$7:$A$112,"=3",Assignments!$S$7:$S$112)</f>
        <v>0</v>
      </c>
      <c r="F25" s="15">
        <f>SUMIF(Assignments!$A$7:$A$112,"=4",Assignments!$S$7:$S$112)</f>
        <v>0</v>
      </c>
      <c r="G25" s="15">
        <f>SUMIF(Assignments!$A$7:$A$112,"=5",Assignments!$S$7:$S$112)</f>
        <v>0</v>
      </c>
      <c r="H25" s="16">
        <f t="shared" si="0"/>
        <v>20045</v>
      </c>
      <c r="I25" s="16">
        <f>Assignments!S$114</f>
        <v>20045</v>
      </c>
      <c r="J25" s="17" t="e">
        <f t="shared" si="4"/>
        <v>#DIV/0!</v>
      </c>
      <c r="K25" s="18" t="e">
        <f t="shared" si="4"/>
        <v>#DIV/0!</v>
      </c>
      <c r="L25" s="18" t="e">
        <f t="shared" si="4"/>
        <v>#DIV/0!</v>
      </c>
      <c r="M25" s="18" t="e">
        <f t="shared" si="4"/>
        <v>#DIV/0!</v>
      </c>
      <c r="N25" s="18" t="e">
        <f t="shared" si="4"/>
        <v>#DIV/0!</v>
      </c>
      <c r="O25" s="42">
        <f>IF(H25&gt;0,H25/H$8,"")</f>
        <v>0.22007399844098241</v>
      </c>
      <c r="P25" s="19">
        <f>I25/I$23</f>
        <v>0.479224442956871</v>
      </c>
      <c r="R25" s="7"/>
    </row>
    <row r="26" spans="1:18" ht="13.5" thickBot="1" x14ac:dyDescent="0.25">
      <c r="A26" s="80"/>
      <c r="B26" s="34" t="s">
        <v>48</v>
      </c>
      <c r="C26" s="20">
        <f>SUMIF(Assignments!$A$7:$A$112,"=1",Assignments!$T$7:$T$112)</f>
        <v>0</v>
      </c>
      <c r="D26" s="21">
        <f>SUMIF(Assignments!$A$7:$A$112,"=2",Assignments!$T$7:$T$112)</f>
        <v>0</v>
      </c>
      <c r="E26" s="21">
        <f>SUMIF(Assignments!$A$7:$A$112,"=3",Assignments!$T$7:$T$112)</f>
        <v>0</v>
      </c>
      <c r="F26" s="21">
        <f>SUMIF(Assignments!$A$7:$A$112,"=4",Assignments!$T$7:$T$112)</f>
        <v>0</v>
      </c>
      <c r="G26" s="21">
        <f>SUMIF(Assignments!$A$7:$A$112,"=5",Assignments!$T$7:$T$112)</f>
        <v>0</v>
      </c>
      <c r="H26" s="22">
        <f t="shared" si="0"/>
        <v>15391</v>
      </c>
      <c r="I26" s="22">
        <f>Assignments!T$114</f>
        <v>15391</v>
      </c>
      <c r="J26" s="23" t="e">
        <f t="shared" si="4"/>
        <v>#DIV/0!</v>
      </c>
      <c r="K26" s="24" t="e">
        <f t="shared" si="4"/>
        <v>#DIV/0!</v>
      </c>
      <c r="L26" s="24" t="e">
        <f t="shared" si="4"/>
        <v>#DIV/0!</v>
      </c>
      <c r="M26" s="24" t="e">
        <f t="shared" si="4"/>
        <v>#DIV/0!</v>
      </c>
      <c r="N26" s="24" t="e">
        <f t="shared" si="4"/>
        <v>#DIV/0!</v>
      </c>
      <c r="O26" s="35">
        <f>IF(H26&gt;0,H26/H$8,"")</f>
        <v>0.16897774557271938</v>
      </c>
      <c r="P26" s="25">
        <f>I26/I$23</f>
        <v>0.36795926173854832</v>
      </c>
      <c r="R26" s="7"/>
    </row>
    <row r="27" spans="1:18" ht="15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8" ht="15.75" x14ac:dyDescent="0.25">
      <c r="A28" s="1" t="s">
        <v>50</v>
      </c>
    </row>
    <row r="29" spans="1:18" x14ac:dyDescent="0.2">
      <c r="A29" s="71" t="s">
        <v>51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</row>
    <row r="30" spans="1:18" x14ac:dyDescent="0.2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</row>
    <row r="31" spans="1:18" x14ac:dyDescent="0.2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18" x14ac:dyDescent="0.2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</row>
    <row r="33" spans="1:18" x14ac:dyDescent="0.2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</row>
    <row r="34" spans="1:18" x14ac:dyDescent="0.2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</row>
  </sheetData>
  <protectedRanges>
    <protectedRange sqref="A3:B3 J6:N6 C6:G6" name="Range1"/>
  </protectedRanges>
  <mergeCells count="6">
    <mergeCell ref="A29:R34"/>
    <mergeCell ref="A3:F4"/>
    <mergeCell ref="A8:A13"/>
    <mergeCell ref="A14:A18"/>
    <mergeCell ref="A19:A22"/>
    <mergeCell ref="A23:A26"/>
  </mergeCells>
  <conditionalFormatting sqref="P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scale="3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Instructions</vt:lpstr>
      <vt:lpstr>Assignments</vt:lpstr>
      <vt:lpstr>Results 4 district</vt:lpstr>
      <vt:lpstr>Results 5 district</vt:lpstr>
      <vt:lpstr>Pop_Units</vt:lpstr>
      <vt:lpstr>Assignments!Print_Area</vt:lpstr>
      <vt:lpstr>Assignments!Print_Titles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Justin Levitt</cp:lastModifiedBy>
  <cp:lastPrinted>2021-12-15T18:42:25Z</cp:lastPrinted>
  <dcterms:created xsi:type="dcterms:W3CDTF">2009-06-26T00:03:19Z</dcterms:created>
  <dcterms:modified xsi:type="dcterms:W3CDTF">2022-01-10T11:45:29Z</dcterms:modified>
</cp:coreProperties>
</file>